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96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Z105" i="1" l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K105" i="1"/>
  <c r="J105" i="1"/>
  <c r="I105" i="1"/>
  <c r="H105" i="1"/>
  <c r="E105" i="1"/>
  <c r="D105" i="1"/>
  <c r="C105" i="1"/>
  <c r="AA104" i="1"/>
  <c r="L104" i="1"/>
  <c r="F104" i="1"/>
  <c r="G104" i="1" s="1"/>
  <c r="AA103" i="1"/>
  <c r="L103" i="1"/>
  <c r="G103" i="1"/>
  <c r="AA102" i="1"/>
  <c r="L102" i="1"/>
  <c r="F102" i="1"/>
  <c r="G102" i="1" s="1"/>
  <c r="Z101" i="1"/>
  <c r="Y101" i="1"/>
  <c r="X101" i="1"/>
  <c r="W101" i="1"/>
  <c r="V101" i="1"/>
  <c r="U101" i="1"/>
  <c r="T101" i="1"/>
  <c r="S101" i="1"/>
  <c r="R101" i="1"/>
  <c r="O101" i="1"/>
  <c r="N101" i="1"/>
  <c r="K101" i="1"/>
  <c r="I101" i="1"/>
  <c r="F101" i="1"/>
  <c r="E101" i="1"/>
  <c r="C101" i="1"/>
  <c r="AA100" i="1"/>
  <c r="L100" i="1"/>
  <c r="G100" i="1"/>
  <c r="AA99" i="1"/>
  <c r="J99" i="1"/>
  <c r="J101" i="1" s="1"/>
  <c r="H99" i="1"/>
  <c r="H101" i="1" s="1"/>
  <c r="D99" i="1"/>
  <c r="Z97" i="1"/>
  <c r="Y97" i="1"/>
  <c r="X97" i="1"/>
  <c r="W97" i="1"/>
  <c r="V97" i="1"/>
  <c r="U97" i="1"/>
  <c r="S97" i="1"/>
  <c r="R97" i="1"/>
  <c r="Q97" i="1"/>
  <c r="P97" i="1"/>
  <c r="O97" i="1"/>
  <c r="N97" i="1"/>
  <c r="M97" i="1"/>
  <c r="K97" i="1"/>
  <c r="J97" i="1"/>
  <c r="I97" i="1"/>
  <c r="H97" i="1"/>
  <c r="F97" i="1"/>
  <c r="E97" i="1"/>
  <c r="D97" i="1"/>
  <c r="C97" i="1"/>
  <c r="AA96" i="1"/>
  <c r="L96" i="1"/>
  <c r="G96" i="1"/>
  <c r="AA95" i="1"/>
  <c r="L95" i="1"/>
  <c r="G95" i="1"/>
  <c r="AA94" i="1"/>
  <c r="L94" i="1"/>
  <c r="G94" i="1"/>
  <c r="AA93" i="1"/>
  <c r="L93" i="1"/>
  <c r="G93" i="1"/>
  <c r="AA92" i="1"/>
  <c r="L92" i="1"/>
  <c r="G92" i="1"/>
  <c r="AA91" i="1"/>
  <c r="L91" i="1"/>
  <c r="G91" i="1"/>
  <c r="AA90" i="1"/>
  <c r="L90" i="1"/>
  <c r="G90" i="1"/>
  <c r="AA89" i="1"/>
  <c r="L89" i="1"/>
  <c r="G89" i="1"/>
  <c r="T88" i="1"/>
  <c r="L88" i="1"/>
  <c r="G88" i="1"/>
  <c r="AA87" i="1"/>
  <c r="L87" i="1"/>
  <c r="G87" i="1"/>
  <c r="AA86" i="1"/>
  <c r="L86" i="1"/>
  <c r="G86" i="1"/>
  <c r="AA85" i="1"/>
  <c r="L85" i="1"/>
  <c r="G85" i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A84" i="1"/>
  <c r="L84" i="1"/>
  <c r="G84" i="1"/>
  <c r="Z83" i="1"/>
  <c r="Y83" i="1"/>
  <c r="X83" i="1"/>
  <c r="W83" i="1"/>
  <c r="V83" i="1"/>
  <c r="U83" i="1"/>
  <c r="S83" i="1"/>
  <c r="R83" i="1"/>
  <c r="Q83" i="1"/>
  <c r="P83" i="1"/>
  <c r="O83" i="1"/>
  <c r="N83" i="1"/>
  <c r="M83" i="1"/>
  <c r="K83" i="1"/>
  <c r="J83" i="1"/>
  <c r="I83" i="1"/>
  <c r="H83" i="1"/>
  <c r="F83" i="1"/>
  <c r="E83" i="1"/>
  <c r="D83" i="1"/>
  <c r="C83" i="1"/>
  <c r="AA82" i="1"/>
  <c r="L82" i="1"/>
  <c r="G82" i="1"/>
  <c r="AA81" i="1"/>
  <c r="L81" i="1"/>
  <c r="G81" i="1"/>
  <c r="AA80" i="1"/>
  <c r="L80" i="1"/>
  <c r="G80" i="1"/>
  <c r="AA79" i="1"/>
  <c r="L79" i="1"/>
  <c r="G79" i="1"/>
  <c r="AA78" i="1"/>
  <c r="L78" i="1"/>
  <c r="G78" i="1"/>
  <c r="AA77" i="1"/>
  <c r="L77" i="1"/>
  <c r="G77" i="1"/>
  <c r="AA76" i="1"/>
  <c r="L76" i="1"/>
  <c r="G76" i="1"/>
  <c r="T75" i="1"/>
  <c r="AA75" i="1" s="1"/>
  <c r="L75" i="1"/>
  <c r="G75" i="1"/>
  <c r="AA74" i="1"/>
  <c r="L74" i="1"/>
  <c r="G74" i="1"/>
  <c r="A74" i="1"/>
  <c r="A75" i="1" s="1"/>
  <c r="A76" i="1" s="1"/>
  <c r="A77" i="1" s="1"/>
  <c r="A78" i="1" s="1"/>
  <c r="A79" i="1" s="1"/>
  <c r="A80" i="1" s="1"/>
  <c r="A81" i="1" s="1"/>
  <c r="AA73" i="1"/>
  <c r="L73" i="1"/>
  <c r="G73" i="1"/>
  <c r="Z72" i="1"/>
  <c r="Y72" i="1"/>
  <c r="X72" i="1"/>
  <c r="W72" i="1"/>
  <c r="V72" i="1"/>
  <c r="U72" i="1"/>
  <c r="S72" i="1"/>
  <c r="R72" i="1"/>
  <c r="Q72" i="1"/>
  <c r="P72" i="1"/>
  <c r="O72" i="1"/>
  <c r="N72" i="1"/>
  <c r="M72" i="1"/>
  <c r="K72" i="1"/>
  <c r="J72" i="1"/>
  <c r="I72" i="1"/>
  <c r="H72" i="1"/>
  <c r="F72" i="1"/>
  <c r="E72" i="1"/>
  <c r="D72" i="1"/>
  <c r="C72" i="1"/>
  <c r="AA71" i="1"/>
  <c r="L71" i="1"/>
  <c r="G71" i="1"/>
  <c r="AA70" i="1"/>
  <c r="L70" i="1"/>
  <c r="G70" i="1"/>
  <c r="AA69" i="1"/>
  <c r="L69" i="1"/>
  <c r="G69" i="1"/>
  <c r="AA68" i="1"/>
  <c r="L68" i="1"/>
  <c r="G68" i="1"/>
  <c r="T67" i="1"/>
  <c r="AA67" i="1" s="1"/>
  <c r="L67" i="1"/>
  <c r="G67" i="1"/>
  <c r="AA66" i="1"/>
  <c r="L66" i="1"/>
  <c r="G66" i="1"/>
  <c r="AA65" i="1"/>
  <c r="L65" i="1"/>
  <c r="G65" i="1"/>
  <c r="T64" i="1"/>
  <c r="AA64" i="1" s="1"/>
  <c r="L64" i="1"/>
  <c r="G64" i="1"/>
  <c r="AA63" i="1"/>
  <c r="L63" i="1"/>
  <c r="G63" i="1"/>
  <c r="AA62" i="1"/>
  <c r="L62" i="1"/>
  <c r="G62" i="1"/>
  <c r="AA61" i="1"/>
  <c r="L61" i="1"/>
  <c r="G61" i="1"/>
  <c r="AA60" i="1"/>
  <c r="L60" i="1"/>
  <c r="G60" i="1"/>
  <c r="AA59" i="1"/>
  <c r="L59" i="1"/>
  <c r="G59" i="1"/>
  <c r="AA58" i="1"/>
  <c r="L58" i="1"/>
  <c r="G58" i="1"/>
  <c r="AA57" i="1"/>
  <c r="L57" i="1"/>
  <c r="G57" i="1"/>
  <c r="AA56" i="1"/>
  <c r="L56" i="1"/>
  <c r="G56" i="1"/>
  <c r="T55" i="1"/>
  <c r="AA55" i="1" s="1"/>
  <c r="L55" i="1"/>
  <c r="G55" i="1"/>
  <c r="AA54" i="1"/>
  <c r="L54" i="1"/>
  <c r="G54" i="1"/>
  <c r="T53" i="1"/>
  <c r="L53" i="1"/>
  <c r="G53" i="1"/>
  <c r="AA52" i="1"/>
  <c r="L52" i="1"/>
  <c r="G52" i="1"/>
  <c r="AA51" i="1"/>
  <c r="L51" i="1"/>
  <c r="G51" i="1"/>
  <c r="AA50" i="1"/>
  <c r="L50" i="1"/>
  <c r="G50" i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A49" i="1"/>
  <c r="L49" i="1"/>
  <c r="G49" i="1"/>
  <c r="Z48" i="1"/>
  <c r="Y48" i="1"/>
  <c r="X48" i="1"/>
  <c r="W48" i="1"/>
  <c r="V48" i="1"/>
  <c r="U48" i="1"/>
  <c r="S48" i="1"/>
  <c r="R48" i="1"/>
  <c r="Q48" i="1"/>
  <c r="P48" i="1"/>
  <c r="O48" i="1"/>
  <c r="N48" i="1"/>
  <c r="M48" i="1"/>
  <c r="K48" i="1"/>
  <c r="J48" i="1"/>
  <c r="I48" i="1"/>
  <c r="H48" i="1"/>
  <c r="F48" i="1"/>
  <c r="E48" i="1"/>
  <c r="D48" i="1"/>
  <c r="C48" i="1"/>
  <c r="AA47" i="1"/>
  <c r="L47" i="1"/>
  <c r="G47" i="1"/>
  <c r="AA46" i="1"/>
  <c r="L46" i="1"/>
  <c r="G46" i="1"/>
  <c r="T45" i="1"/>
  <c r="AA45" i="1" s="1"/>
  <c r="L45" i="1"/>
  <c r="G45" i="1"/>
  <c r="A44" i="1"/>
  <c r="A45" i="1" s="1"/>
  <c r="A46" i="1" s="1"/>
  <c r="T43" i="1"/>
  <c r="T48" i="1" s="1"/>
  <c r="L43" i="1"/>
  <c r="G43" i="1"/>
  <c r="Z42" i="1"/>
  <c r="Y42" i="1"/>
  <c r="X42" i="1"/>
  <c r="W42" i="1"/>
  <c r="V42" i="1"/>
  <c r="U42" i="1"/>
  <c r="S42" i="1"/>
  <c r="R42" i="1"/>
  <c r="Q42" i="1"/>
  <c r="P42" i="1"/>
  <c r="O42" i="1"/>
  <c r="N42" i="1"/>
  <c r="M42" i="1"/>
  <c r="K42" i="1"/>
  <c r="J42" i="1"/>
  <c r="I42" i="1"/>
  <c r="H42" i="1"/>
  <c r="F42" i="1"/>
  <c r="E42" i="1"/>
  <c r="D42" i="1"/>
  <c r="C42" i="1"/>
  <c r="AA41" i="1"/>
  <c r="L41" i="1"/>
  <c r="G41" i="1"/>
  <c r="AA40" i="1"/>
  <c r="L40" i="1"/>
  <c r="G40" i="1"/>
  <c r="AA39" i="1"/>
  <c r="L39" i="1"/>
  <c r="G39" i="1"/>
  <c r="AA38" i="1"/>
  <c r="L38" i="1"/>
  <c r="G38" i="1"/>
  <c r="AA37" i="1"/>
  <c r="L37" i="1"/>
  <c r="G37" i="1"/>
  <c r="AA36" i="1"/>
  <c r="L36" i="1"/>
  <c r="G36" i="1"/>
  <c r="AA35" i="1"/>
  <c r="L35" i="1"/>
  <c r="G35" i="1"/>
  <c r="AA34" i="1"/>
  <c r="L34" i="1"/>
  <c r="G34" i="1"/>
  <c r="AA33" i="1"/>
  <c r="L33" i="1"/>
  <c r="G33" i="1"/>
  <c r="AA32" i="1"/>
  <c r="L32" i="1"/>
  <c r="G32" i="1"/>
  <c r="T31" i="1"/>
  <c r="AA31" i="1" s="1"/>
  <c r="L31" i="1"/>
  <c r="G31" i="1"/>
  <c r="AA29" i="1"/>
  <c r="L29" i="1"/>
  <c r="G29" i="1"/>
  <c r="T28" i="1"/>
  <c r="AA28" i="1" s="1"/>
  <c r="L28" i="1"/>
  <c r="G28" i="1"/>
  <c r="AA27" i="1"/>
  <c r="L27" i="1"/>
  <c r="G27" i="1"/>
  <c r="AA26" i="1"/>
  <c r="L26" i="1"/>
  <c r="G26" i="1"/>
  <c r="AA25" i="1"/>
  <c r="L25" i="1"/>
  <c r="G25" i="1"/>
  <c r="AA24" i="1"/>
  <c r="L24" i="1"/>
  <c r="G24" i="1"/>
  <c r="AA23" i="1"/>
  <c r="L23" i="1"/>
  <c r="G23" i="1"/>
  <c r="AA22" i="1"/>
  <c r="L22" i="1"/>
  <c r="G22" i="1"/>
  <c r="AA21" i="1"/>
  <c r="L21" i="1"/>
  <c r="G21" i="1"/>
  <c r="AA20" i="1"/>
  <c r="L20" i="1"/>
  <c r="G20" i="1"/>
  <c r="AA19" i="1"/>
  <c r="L19" i="1"/>
  <c r="G19" i="1"/>
  <c r="AA18" i="1"/>
  <c r="L18" i="1"/>
  <c r="G18" i="1"/>
  <c r="AA17" i="1"/>
  <c r="L17" i="1"/>
  <c r="G17" i="1"/>
  <c r="AA16" i="1"/>
  <c r="L16" i="1"/>
  <c r="G16" i="1"/>
  <c r="AA15" i="1"/>
  <c r="L15" i="1"/>
  <c r="G15" i="1"/>
  <c r="AA14" i="1"/>
  <c r="L14" i="1"/>
  <c r="G14" i="1"/>
  <c r="AA13" i="1"/>
  <c r="L13" i="1"/>
  <c r="G13" i="1"/>
  <c r="AA12" i="1"/>
  <c r="L12" i="1"/>
  <c r="G12" i="1"/>
  <c r="AA10" i="1"/>
  <c r="L10" i="1"/>
  <c r="G10" i="1"/>
  <c r="AA9" i="1"/>
  <c r="L9" i="1"/>
  <c r="G9" i="1"/>
  <c r="AA8" i="1"/>
  <c r="L8" i="1"/>
  <c r="G8" i="1"/>
  <c r="AA7" i="1"/>
  <c r="L7" i="1"/>
  <c r="G7" i="1"/>
  <c r="AA6" i="1"/>
  <c r="L6" i="1"/>
  <c r="G6" i="1"/>
  <c r="AA5" i="1"/>
  <c r="L5" i="1"/>
  <c r="G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A4" i="1"/>
  <c r="L4" i="1"/>
  <c r="G4" i="1"/>
  <c r="G72" i="1" l="1"/>
  <c r="G42" i="1"/>
  <c r="T72" i="1"/>
  <c r="AA53" i="1"/>
  <c r="AA72" i="1" s="1"/>
  <c r="L97" i="1"/>
  <c r="AA105" i="1"/>
  <c r="L42" i="1"/>
  <c r="T42" i="1"/>
  <c r="L48" i="1"/>
  <c r="L83" i="1"/>
  <c r="AA101" i="1"/>
  <c r="AA83" i="1"/>
  <c r="L105" i="1"/>
  <c r="AA42" i="1"/>
  <c r="L72" i="1"/>
  <c r="G48" i="1"/>
  <c r="G83" i="1"/>
  <c r="AA43" i="1"/>
  <c r="AA48" i="1" s="1"/>
  <c r="D98" i="1"/>
  <c r="H98" i="1"/>
  <c r="T83" i="1"/>
  <c r="X98" i="1"/>
  <c r="X106" i="1" s="1"/>
  <c r="I98" i="1"/>
  <c r="I106" i="1" s="1"/>
  <c r="N98" i="1"/>
  <c r="R98" i="1"/>
  <c r="R106" i="1" s="1"/>
  <c r="G97" i="1"/>
  <c r="E98" i="1"/>
  <c r="E106" i="1" s="1"/>
  <c r="J98" i="1"/>
  <c r="J106" i="1" s="1"/>
  <c r="O98" i="1"/>
  <c r="O106" i="1" s="1"/>
  <c r="F98" i="1"/>
  <c r="K98" i="1"/>
  <c r="P98" i="1"/>
  <c r="P106" i="1" s="1"/>
  <c r="U98" i="1"/>
  <c r="U106" i="1" s="1"/>
  <c r="Y98" i="1"/>
  <c r="Y106" i="1" s="1"/>
  <c r="S98" i="1"/>
  <c r="W98" i="1"/>
  <c r="W106" i="1" s="1"/>
  <c r="T97" i="1"/>
  <c r="AA88" i="1"/>
  <c r="AA97" i="1" s="1"/>
  <c r="C98" i="1"/>
  <c r="M98" i="1"/>
  <c r="M106" i="1" s="1"/>
  <c r="Q98" i="1"/>
  <c r="Q106" i="1" s="1"/>
  <c r="V98" i="1"/>
  <c r="V106" i="1" s="1"/>
  <c r="Z98" i="1"/>
  <c r="L99" i="1"/>
  <c r="L101" i="1" s="1"/>
  <c r="H106" i="1"/>
  <c r="D101" i="1"/>
  <c r="G99" i="1"/>
  <c r="AE106" i="1"/>
  <c r="C106" i="1"/>
  <c r="N106" i="1"/>
  <c r="Z106" i="1"/>
  <c r="AB106" i="1"/>
  <c r="G105" i="1"/>
  <c r="AC106" i="1"/>
  <c r="S106" i="1"/>
  <c r="K106" i="1"/>
  <c r="F105" i="1"/>
  <c r="L98" i="1" l="1"/>
  <c r="L106" i="1" s="1"/>
  <c r="D106" i="1"/>
  <c r="AA98" i="1"/>
  <c r="AA106" i="1" s="1"/>
  <c r="F106" i="1"/>
  <c r="G98" i="1"/>
  <c r="T98" i="1"/>
  <c r="T106" i="1" s="1"/>
  <c r="AD106" i="1"/>
  <c r="G101" i="1"/>
  <c r="G106" i="1" l="1"/>
</calcChain>
</file>

<file path=xl/sharedStrings.xml><?xml version="1.0" encoding="utf-8"?>
<sst xmlns="http://schemas.openxmlformats.org/spreadsheetml/2006/main" count="136" uniqueCount="124">
  <si>
    <t>nr.crt</t>
  </si>
  <si>
    <t>TIP FURNIZOR / DENUMIRE FURNIZOR</t>
  </si>
  <si>
    <t xml:space="preserve">AL IANUARIE </t>
  </si>
  <si>
    <t>diminuare AL ian. (solicitare furniz.)</t>
  </si>
  <si>
    <t>suplim. AL ian. (solicitare furniz.)</t>
  </si>
  <si>
    <t>diminuare AL ian. (economii)</t>
  </si>
  <si>
    <t>AL IANUARIE - 28.02.2019</t>
  </si>
  <si>
    <t>AL FEBRUARIE</t>
  </si>
  <si>
    <t>suplimentare AL feb. (solicitare furniz. 10%)</t>
  </si>
  <si>
    <t>suplimentare AL feb. (din disp.-solicitare furniz.)</t>
  </si>
  <si>
    <t>diminuare AL feb. (economii) - 14.03.2019</t>
  </si>
  <si>
    <t>AL FEBRUARIE - 14.03.2019</t>
  </si>
  <si>
    <t>suplimentare AL mart. (din economii ian.)</t>
  </si>
  <si>
    <t xml:space="preserve">AL MARTIE </t>
  </si>
  <si>
    <t>dim. AL mart. (solicitare furniz. 10% pt. AL feb.)</t>
  </si>
  <si>
    <t>dim. AL mart. (corectii cnf. ref. Ev.C.)</t>
  </si>
  <si>
    <t>suplimentare AL mart. (din corectii.)</t>
  </si>
  <si>
    <t>suplimentare AL mart. (din disp.-solicitare furniz.)</t>
  </si>
  <si>
    <t>suplimentare AL mart. (din economii feb.) - 14.03.2019</t>
  </si>
  <si>
    <t>diminuare AL mart. (cnf. estimare furniz.) - 14.03.2019</t>
  </si>
  <si>
    <t>suplimentare AL mart. (din redistribuire) - 14.03.2019</t>
  </si>
  <si>
    <t>diminuare AL mart. (incetare contract furniz.) - 15.03.2019</t>
  </si>
  <si>
    <t>suplimentare AL mart. (din redistribuire) - 15.03.2019</t>
  </si>
  <si>
    <t>diminuare AL mart. (suspendare contract furniz.) - 29.03.2019</t>
  </si>
  <si>
    <t>diminuare AL mart. (economii) - 15.04.2019</t>
  </si>
  <si>
    <t>dim. AL mart. (ec.PNS) - 22.04.2019</t>
  </si>
  <si>
    <t>AL MARTIE - 22.04.2019</t>
  </si>
  <si>
    <t xml:space="preserve">AL DECEMBRIE </t>
  </si>
  <si>
    <t>ANGELMED SRL</t>
  </si>
  <si>
    <t>BIODEV MEDICAL CENTER SRL</t>
  </si>
  <si>
    <t>C.M. SF. NICOLAE SRL</t>
  </si>
  <si>
    <t>C. M. MEDITUR SRL</t>
  </si>
  <si>
    <t>CENTRUL  EXCELENTA SRL</t>
  </si>
  <si>
    <t>CLINICA SANTE SRL</t>
  </si>
  <si>
    <t>HELICOMED SRL</t>
  </si>
  <si>
    <t>INSTITUTUL DE PSIHIATRIE SOCOLA</t>
  </si>
  <si>
    <t>INSTITUTUL REGIONAL DE ONCOLOGIE IASI</t>
  </si>
  <si>
    <t>INVESTIGATII MEDICALE PRAXIS SRL</t>
  </si>
  <si>
    <t>KARSUS MEDICAL (fost INTERDENTIS PASCANI SCM)</t>
  </si>
  <si>
    <t>LAB. ASOC. NICOLINA</t>
  </si>
  <si>
    <t>LAB.PT.ANALIZE MEDICALE SRL</t>
  </si>
  <si>
    <t>LABORATOARELE SYNLAB</t>
  </si>
  <si>
    <t>LARMED SCM</t>
  </si>
  <si>
    <t>LUMISAN SRL</t>
  </si>
  <si>
    <t>MEDVERO SRL</t>
  </si>
  <si>
    <t>MITROPOLIA MOLDOVEI SI BUCOVINEI</t>
  </si>
  <si>
    <t>NETCONSULT SRL</t>
  </si>
  <si>
    <t>RECUMEDIS (fost  RED CLINIC )</t>
  </si>
  <si>
    <t>ROMAR DIAGNOSTICS CENTER SRL</t>
  </si>
  <si>
    <t>CENTRUL MEDICAL UNIREA SRL</t>
  </si>
  <si>
    <t>LABORATOARELE BIOCLINICA SRL</t>
  </si>
  <si>
    <t>SCM ROCONSIMEDICA CLINIC</t>
  </si>
  <si>
    <t>SPITALUL CLINIC  DR.C.I.PARHON IASI</t>
  </si>
  <si>
    <t>SPITALUL CLINIC CF IASI</t>
  </si>
  <si>
    <t>SPITALUL CLINIC DE RECUPERARE</t>
  </si>
  <si>
    <t>SPITALUL CLINIC DE URGENTA PENTRU COPII "SF.MARIA" IASI</t>
  </si>
  <si>
    <t>SPITALUL CLINIC JUDETEAN DE URGENTA "SF. SPIRIDON" IASI</t>
  </si>
  <si>
    <t>SPITALUL MUNICIPAL DE URGENTA PASCANI</t>
  </si>
  <si>
    <t>STEFANIA MEDICAL SRL</t>
  </si>
  <si>
    <t>SYNEVO ROMANIA SRL</t>
  </si>
  <si>
    <t>TOP MEDICAL GRUP SRL</t>
  </si>
  <si>
    <t>TRANSMED EXPERT  SRL</t>
  </si>
  <si>
    <t>TRITEST SRL</t>
  </si>
  <si>
    <t>VITAL TEST SRL</t>
  </si>
  <si>
    <t>LAB. ASOC. SANOTEST (incetare contract 01.03.2019)</t>
  </si>
  <si>
    <t>MEDICALTEST SRL (incetare contract 01.05.2019)</t>
  </si>
  <si>
    <t>TOTAL  LABORATOR</t>
  </si>
  <si>
    <t>LARMED SCM (cu 01.08.2019)</t>
  </si>
  <si>
    <t>PAP CITO TEST CMI (reziliere contract cu 01.02.2019)</t>
  </si>
  <si>
    <t>TOTAL  ANATOMIE PATOLOGICA</t>
  </si>
  <si>
    <t>AFFIDEA (EUROMEDIC) ROMANIA SRL</t>
  </si>
  <si>
    <t>ARCADIA MEDICAL CENTER SRL</t>
  </si>
  <si>
    <t>ARHIMED RADIOLOGY SRL (din 23.05.2019 -fost C.D.R.I. NICOLINA)</t>
  </si>
  <si>
    <t>CARDIOMED  SRL</t>
  </si>
  <si>
    <t>MEDIMAGIS SRL ( fost HABA DANISIA RADIODIAGNOSTIC)</t>
  </si>
  <si>
    <t xml:space="preserve">MNT HEALTHCARE EUROPE SRL </t>
  </si>
  <si>
    <t>PANAITE IULIA VANDA</t>
  </si>
  <si>
    <t>SC MEDLIFE SA</t>
  </si>
  <si>
    <t>ELYTIS HOSPITAL SRL</t>
  </si>
  <si>
    <t>SC SCAN EXPERT PASCANI + SCAN EXPERT IASI (din 01.08.2016)</t>
  </si>
  <si>
    <t>SP. CL. URGENTA  "PROF. DR. N. OBLU" IASI</t>
  </si>
  <si>
    <t>SPITALUL CLINIC DE RECUPERARE IASI</t>
  </si>
  <si>
    <t>HELICOMED SRL (incetare contract 01.06.2019)</t>
  </si>
  <si>
    <t>EXPLORA RX SRL (incetare contract 01.05.2019)</t>
  </si>
  <si>
    <t>TOTAL  RADIOLOGIE</t>
  </si>
  <si>
    <t>CARDIOMED</t>
  </si>
  <si>
    <t>CLINICA EQUILIBRUM (cu 01.08.2019)</t>
  </si>
  <si>
    <t>NOVADERM CLINIC (fost EXHAUSTIV GRUP)</t>
  </si>
  <si>
    <t>CMI GALES CRISTINA (cu 01.08.2019)</t>
  </si>
  <si>
    <t>HERMA MED SRL (cu 01.08.2019)</t>
  </si>
  <si>
    <t>KARSUS MEDICAL SRL</t>
  </si>
  <si>
    <t>PATRAU CAMELIA</t>
  </si>
  <si>
    <t>SP. PASCANI</t>
  </si>
  <si>
    <t xml:space="preserve">STEFANIU DANIELA </t>
  </si>
  <si>
    <t>DAMACEANU DOINA CMI (incetat cu 09.02.2019)</t>
  </si>
  <si>
    <t>TOTAL  ECOGRAFII</t>
  </si>
  <si>
    <t>ALL MEDICAL SERVICES SRL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</si>
  <si>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</si>
  <si>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C.M. CARDIODENT</t>
  </si>
  <si>
    <t>CHARIS</t>
  </si>
  <si>
    <t>CLINICA ALBERT SRL (cu 01.08.2019)</t>
  </si>
  <si>
    <t xml:space="preserve">DDD SERVICII MEDICALE SRL </t>
  </si>
  <si>
    <t xml:space="preserve">INTERDENTIS PASCANI SCM </t>
  </si>
  <si>
    <t>CMI LUPU IULIAN</t>
  </si>
  <si>
    <t>CMI MANCAS CARMEN (contract cu 01.12.2016)</t>
  </si>
  <si>
    <t>SC MEDICS RAY</t>
  </si>
  <si>
    <t>ORTODENT IMPLANT (cu 01.08.2019)</t>
  </si>
  <si>
    <t>CMI ROMILA CRISTINA AMALIA</t>
  </si>
  <si>
    <t>SORRISO DENT SRL</t>
  </si>
  <si>
    <t>DENT ART CUCERESCU SERGIU (incetare contract cu 01.04.2019)</t>
  </si>
  <si>
    <t>TOTAL  RADIOLOGIE DENTARA</t>
  </si>
  <si>
    <t>TOTAL ACTIVITATE CURENTA</t>
  </si>
  <si>
    <t>IRO IASI</t>
  </si>
  <si>
    <t>MNT HEALTHCARE SRL</t>
  </si>
  <si>
    <t>TOTAL  PET-CT</t>
  </si>
  <si>
    <t>Praxis SRL</t>
  </si>
  <si>
    <t>Karsus Medical SRL</t>
  </si>
  <si>
    <t>Synlab SRL</t>
  </si>
  <si>
    <t>TOTAL  HEMOGLOBINA GLICOZILATA</t>
  </si>
  <si>
    <t>TOTAL GENERAL</t>
  </si>
  <si>
    <t>AL SEPTEMBRIE - 23.09.2019</t>
  </si>
  <si>
    <t>VALORI DE CONTRACT SERVICII PARACLINICE AUGUST-NOIEMBRIE 2019</t>
  </si>
  <si>
    <t>AL AUGUST - 23.09.2019</t>
  </si>
  <si>
    <t xml:space="preserve">AL OCTOMBRIE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</si>
</sst>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  <charset val="238"/>
    </font>
    <font>
      <b/>
      <sz val="10"/>
      <color indexed="12"/>
      <name val="Arial"/>
      <family val="2"/>
    </font>
    <font>
      <b/>
      <sz val="9"/>
      <color indexed="18"/>
      <name val="Arial"/>
      <family val="2"/>
    </font>
    <font>
      <b/>
      <i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vertical="center"/>
    </xf>
    <xf numFmtId="0" fontId="1" fillId="2" borderId="6" xfId="0" applyFont="1" applyFill="1" applyBorder="1" applyAlignment="1">
      <alignment vertical="center" wrapText="1"/>
    </xf>
    <xf numFmtId="2" fontId="1" fillId="2" borderId="5" xfId="1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vertical="center"/>
    </xf>
    <xf numFmtId="4" fontId="6" fillId="3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horizontal="right" vertical="center"/>
    </xf>
    <xf numFmtId="4" fontId="5" fillId="2" borderId="0" xfId="0" applyNumberFormat="1" applyFont="1" applyFill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4" fontId="7" fillId="5" borderId="5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2" fontId="1" fillId="0" borderId="5" xfId="1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1" fontId="1" fillId="2" borderId="5" xfId="2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1" fontId="1" fillId="0" borderId="5" xfId="2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4" fontId="7" fillId="5" borderId="13" xfId="0" applyNumberFormat="1" applyFont="1" applyFill="1" applyBorder="1" applyAlignment="1">
      <alignment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4" fontId="10" fillId="5" borderId="18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" fontId="12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1" fontId="8" fillId="2" borderId="0" xfId="0" applyNumberFormat="1" applyFont="1" applyFill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4" fontId="14" fillId="4" borderId="18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4" fontId="3" fillId="2" borderId="24" xfId="0" applyNumberFormat="1" applyFont="1" applyFill="1" applyBorder="1" applyAlignment="1">
      <alignment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4" fontId="7" fillId="5" borderId="18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0" xfId="0" applyNumberFormat="1" applyFont="1" applyFill="1" applyAlignment="1">
      <alignment vertical="center"/>
    </xf>
  </cellXfs>
  <cellStyles count="3">
    <cellStyle name="Normal" xfId="0" builtinId="0"/>
    <cellStyle name="Normal__evaluare_laboratoare_06_ian_2007" xfId="2"/>
    <cellStyle name="Normal_all-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5"/>
  <sheetViews>
    <sheetView tabSelected="1" workbookViewId="0">
      <selection activeCell="AC104" sqref="AC104"/>
    </sheetView>
  </sheetViews>
  <sheetFormatPr defaultRowHeight="11.25" outlineLevelRow="1" outlineLevelCol="3" x14ac:dyDescent="0.25"/>
  <cols>
    <col min="1" max="1" width="3.5" style="1" customWidth="1"/>
    <col min="2" max="2" width="33.875" style="1" customWidth="1"/>
    <col min="3" max="3" width="11.25" style="1" hidden="1" customWidth="1" outlineLevel="1" collapsed="1"/>
    <col min="4" max="6" width="11.25" style="1" hidden="1" customWidth="1" outlineLevel="1"/>
    <col min="7" max="7" width="10.875" style="1" hidden="1" customWidth="1" outlineLevel="1" collapsed="1"/>
    <col min="8" max="11" width="10.375" style="2" hidden="1" customWidth="1" outlineLevel="3"/>
    <col min="12" max="12" width="11.125" style="2" hidden="1" customWidth="1" outlineLevel="1" collapsed="1"/>
    <col min="13" max="23" width="10.25" style="2" hidden="1" customWidth="1" outlineLevel="2"/>
    <col min="24" max="24" width="10.25" style="2" hidden="1" customWidth="1" outlineLevel="2" collapsed="1"/>
    <col min="25" max="26" width="10.25" style="2" hidden="1" customWidth="1" outlineLevel="2"/>
    <col min="27" max="27" width="10.75" style="2" hidden="1" customWidth="1" outlineLevel="1" collapsed="1"/>
    <col min="28" max="28" width="13.375" style="1" customWidth="1" collapsed="1"/>
    <col min="29" max="29" width="14.25" style="1" customWidth="1"/>
    <col min="30" max="30" width="12.875" style="1" customWidth="1" collapsed="1"/>
    <col min="31" max="31" width="12.625" style="1" customWidth="1"/>
    <col min="32" max="32" width="8.75" style="2" bestFit="1" customWidth="1"/>
    <col min="33" max="33" width="11.25" style="3" customWidth="1"/>
    <col min="34" max="34" width="11.75" style="3" customWidth="1"/>
    <col min="35" max="35" width="10.875" style="3" customWidth="1"/>
    <col min="36" max="36" width="9.125" style="3" customWidth="1"/>
    <col min="37" max="37" width="10.875" style="3" customWidth="1"/>
    <col min="38" max="38" width="9" style="3"/>
    <col min="39" max="39" width="10.125" style="3" customWidth="1"/>
    <col min="40" max="42" width="11.25" style="3" customWidth="1"/>
    <col min="43" max="43" width="12.625" style="3" customWidth="1"/>
    <col min="44" max="44" width="8.75" style="3" bestFit="1" customWidth="1"/>
    <col min="45" max="62" width="9" style="3"/>
    <col min="63" max="173" width="9" style="2"/>
    <col min="174" max="174" width="3.5" style="2" customWidth="1"/>
    <col min="175" max="175" width="33.875" style="2" customWidth="1"/>
    <col min="176" max="200" width="0" style="2" hidden="1" customWidth="1"/>
    <col min="201" max="201" width="10.875" style="2" customWidth="1"/>
    <col min="202" max="247" width="0" style="2" hidden="1" customWidth="1"/>
    <col min="248" max="248" width="12" style="2" customWidth="1"/>
    <col min="249" max="256" width="0" style="2" hidden="1" customWidth="1"/>
    <col min="257" max="257" width="12.5" style="2" customWidth="1"/>
    <col min="258" max="264" width="11.875" style="2" customWidth="1"/>
    <col min="265" max="265" width="13.375" style="2" customWidth="1"/>
    <col min="266" max="274" width="12.875" style="2" customWidth="1"/>
    <col min="275" max="275" width="13.5" style="2" customWidth="1"/>
    <col min="276" max="276" width="14.25" style="2" customWidth="1"/>
    <col min="277" max="277" width="12.25" style="2" customWidth="1"/>
    <col min="278" max="279" width="12" style="2" customWidth="1"/>
    <col min="280" max="280" width="12.875" style="2" customWidth="1"/>
    <col min="281" max="282" width="0" style="2" hidden="1" customWidth="1"/>
    <col min="283" max="283" width="10.875" style="2" customWidth="1"/>
    <col min="284" max="284" width="0" style="2" hidden="1" customWidth="1"/>
    <col min="285" max="285" width="12.625" style="2" customWidth="1"/>
    <col min="286" max="286" width="13.5" style="2" customWidth="1"/>
    <col min="287" max="287" width="13.75" style="2" customWidth="1"/>
    <col min="288" max="288" width="8.75" style="2" bestFit="1" customWidth="1"/>
    <col min="289" max="289" width="11.25" style="2" customWidth="1"/>
    <col min="290" max="290" width="11.75" style="2" customWidth="1"/>
    <col min="291" max="291" width="10.875" style="2" customWidth="1"/>
    <col min="292" max="292" width="9.125" style="2" customWidth="1"/>
    <col min="293" max="293" width="10.875" style="2" customWidth="1"/>
    <col min="294" max="294" width="9" style="2"/>
    <col min="295" max="295" width="10.125" style="2" customWidth="1"/>
    <col min="296" max="298" width="11.25" style="2" customWidth="1"/>
    <col min="299" max="299" width="12.625" style="2" customWidth="1"/>
    <col min="300" max="300" width="8.75" style="2" bestFit="1" customWidth="1"/>
    <col min="301" max="429" width="9" style="2"/>
    <col min="430" max="430" width="3.5" style="2" customWidth="1"/>
    <col min="431" max="431" width="33.875" style="2" customWidth="1"/>
    <col min="432" max="456" width="0" style="2" hidden="1" customWidth="1"/>
    <col min="457" max="457" width="10.875" style="2" customWidth="1"/>
    <col min="458" max="503" width="0" style="2" hidden="1" customWidth="1"/>
    <col min="504" max="504" width="12" style="2" customWidth="1"/>
    <col min="505" max="512" width="0" style="2" hidden="1" customWidth="1"/>
    <col min="513" max="513" width="12.5" style="2" customWidth="1"/>
    <col min="514" max="520" width="11.875" style="2" customWidth="1"/>
    <col min="521" max="521" width="13.375" style="2" customWidth="1"/>
    <col min="522" max="530" width="12.875" style="2" customWidth="1"/>
    <col min="531" max="531" width="13.5" style="2" customWidth="1"/>
    <col min="532" max="532" width="14.25" style="2" customWidth="1"/>
    <col min="533" max="533" width="12.25" style="2" customWidth="1"/>
    <col min="534" max="535" width="12" style="2" customWidth="1"/>
    <col min="536" max="536" width="12.875" style="2" customWidth="1"/>
    <col min="537" max="538" width="0" style="2" hidden="1" customWidth="1"/>
    <col min="539" max="539" width="10.875" style="2" customWidth="1"/>
    <col min="540" max="540" width="0" style="2" hidden="1" customWidth="1"/>
    <col min="541" max="541" width="12.625" style="2" customWidth="1"/>
    <col min="542" max="542" width="13.5" style="2" customWidth="1"/>
    <col min="543" max="543" width="13.75" style="2" customWidth="1"/>
    <col min="544" max="544" width="8.75" style="2" bestFit="1" customWidth="1"/>
    <col min="545" max="545" width="11.25" style="2" customWidth="1"/>
    <col min="546" max="546" width="11.75" style="2" customWidth="1"/>
    <col min="547" max="547" width="10.875" style="2" customWidth="1"/>
    <col min="548" max="548" width="9.125" style="2" customWidth="1"/>
    <col min="549" max="549" width="10.875" style="2" customWidth="1"/>
    <col min="550" max="550" width="9" style="2"/>
    <col min="551" max="551" width="10.125" style="2" customWidth="1"/>
    <col min="552" max="554" width="11.25" style="2" customWidth="1"/>
    <col min="555" max="555" width="12.625" style="2" customWidth="1"/>
    <col min="556" max="556" width="8.75" style="2" bestFit="1" customWidth="1"/>
    <col min="557" max="685" width="9" style="2"/>
    <col min="686" max="686" width="3.5" style="2" customWidth="1"/>
    <col min="687" max="687" width="33.875" style="2" customWidth="1"/>
    <col min="688" max="712" width="0" style="2" hidden="1" customWidth="1"/>
    <col min="713" max="713" width="10.875" style="2" customWidth="1"/>
    <col min="714" max="759" width="0" style="2" hidden="1" customWidth="1"/>
    <col min="760" max="760" width="12" style="2" customWidth="1"/>
    <col min="761" max="768" width="0" style="2" hidden="1" customWidth="1"/>
    <col min="769" max="769" width="12.5" style="2" customWidth="1"/>
    <col min="770" max="776" width="11.875" style="2" customWidth="1"/>
    <col min="777" max="777" width="13.375" style="2" customWidth="1"/>
    <col min="778" max="786" width="12.875" style="2" customWidth="1"/>
    <col min="787" max="787" width="13.5" style="2" customWidth="1"/>
    <col min="788" max="788" width="14.25" style="2" customWidth="1"/>
    <col min="789" max="789" width="12.25" style="2" customWidth="1"/>
    <col min="790" max="791" width="12" style="2" customWidth="1"/>
    <col min="792" max="792" width="12.875" style="2" customWidth="1"/>
    <col min="793" max="794" width="0" style="2" hidden="1" customWidth="1"/>
    <col min="795" max="795" width="10.875" style="2" customWidth="1"/>
    <col min="796" max="796" width="0" style="2" hidden="1" customWidth="1"/>
    <col min="797" max="797" width="12.625" style="2" customWidth="1"/>
    <col min="798" max="798" width="13.5" style="2" customWidth="1"/>
    <col min="799" max="799" width="13.75" style="2" customWidth="1"/>
    <col min="800" max="800" width="8.75" style="2" bestFit="1" customWidth="1"/>
    <col min="801" max="801" width="11.25" style="2" customWidth="1"/>
    <col min="802" max="802" width="11.75" style="2" customWidth="1"/>
    <col min="803" max="803" width="10.875" style="2" customWidth="1"/>
    <col min="804" max="804" width="9.125" style="2" customWidth="1"/>
    <col min="805" max="805" width="10.875" style="2" customWidth="1"/>
    <col min="806" max="806" width="9" style="2"/>
    <col min="807" max="807" width="10.125" style="2" customWidth="1"/>
    <col min="808" max="810" width="11.25" style="2" customWidth="1"/>
    <col min="811" max="811" width="12.625" style="2" customWidth="1"/>
    <col min="812" max="812" width="8.75" style="2" bestFit="1" customWidth="1"/>
    <col min="813" max="941" width="9" style="2"/>
    <col min="942" max="942" width="3.5" style="2" customWidth="1"/>
    <col min="943" max="943" width="33.875" style="2" customWidth="1"/>
    <col min="944" max="968" width="0" style="2" hidden="1" customWidth="1"/>
    <col min="969" max="969" width="10.875" style="2" customWidth="1"/>
    <col min="970" max="1015" width="0" style="2" hidden="1" customWidth="1"/>
    <col min="1016" max="1016" width="12" style="2" customWidth="1"/>
    <col min="1017" max="1024" width="0" style="2" hidden="1" customWidth="1"/>
    <col min="1025" max="1025" width="12.5" style="2" customWidth="1"/>
    <col min="1026" max="1032" width="11.875" style="2" customWidth="1"/>
    <col min="1033" max="1033" width="13.375" style="2" customWidth="1"/>
    <col min="1034" max="1042" width="12.875" style="2" customWidth="1"/>
    <col min="1043" max="1043" width="13.5" style="2" customWidth="1"/>
    <col min="1044" max="1044" width="14.25" style="2" customWidth="1"/>
    <col min="1045" max="1045" width="12.25" style="2" customWidth="1"/>
    <col min="1046" max="1047" width="12" style="2" customWidth="1"/>
    <col min="1048" max="1048" width="12.875" style="2" customWidth="1"/>
    <col min="1049" max="1050" width="0" style="2" hidden="1" customWidth="1"/>
    <col min="1051" max="1051" width="10.875" style="2" customWidth="1"/>
    <col min="1052" max="1052" width="0" style="2" hidden="1" customWidth="1"/>
    <col min="1053" max="1053" width="12.625" style="2" customWidth="1"/>
    <col min="1054" max="1054" width="13.5" style="2" customWidth="1"/>
    <col min="1055" max="1055" width="13.75" style="2" customWidth="1"/>
    <col min="1056" max="1056" width="8.75" style="2" bestFit="1" customWidth="1"/>
    <col min="1057" max="1057" width="11.25" style="2" customWidth="1"/>
    <col min="1058" max="1058" width="11.75" style="2" customWidth="1"/>
    <col min="1059" max="1059" width="10.875" style="2" customWidth="1"/>
    <col min="1060" max="1060" width="9.125" style="2" customWidth="1"/>
    <col min="1061" max="1061" width="10.875" style="2" customWidth="1"/>
    <col min="1062" max="1062" width="9" style="2"/>
    <col min="1063" max="1063" width="10.125" style="2" customWidth="1"/>
    <col min="1064" max="1066" width="11.25" style="2" customWidth="1"/>
    <col min="1067" max="1067" width="12.625" style="2" customWidth="1"/>
    <col min="1068" max="1068" width="8.75" style="2" bestFit="1" customWidth="1"/>
    <col min="1069" max="1197" width="9" style="2"/>
    <col min="1198" max="1198" width="3.5" style="2" customWidth="1"/>
    <col min="1199" max="1199" width="33.875" style="2" customWidth="1"/>
    <col min="1200" max="1224" width="0" style="2" hidden="1" customWidth="1"/>
    <col min="1225" max="1225" width="10.875" style="2" customWidth="1"/>
    <col min="1226" max="1271" width="0" style="2" hidden="1" customWidth="1"/>
    <col min="1272" max="1272" width="12" style="2" customWidth="1"/>
    <col min="1273" max="1280" width="0" style="2" hidden="1" customWidth="1"/>
    <col min="1281" max="1281" width="12.5" style="2" customWidth="1"/>
    <col min="1282" max="1288" width="11.875" style="2" customWidth="1"/>
    <col min="1289" max="1289" width="13.375" style="2" customWidth="1"/>
    <col min="1290" max="1298" width="12.875" style="2" customWidth="1"/>
    <col min="1299" max="1299" width="13.5" style="2" customWidth="1"/>
    <col min="1300" max="1300" width="14.25" style="2" customWidth="1"/>
    <col min="1301" max="1301" width="12.25" style="2" customWidth="1"/>
    <col min="1302" max="1303" width="12" style="2" customWidth="1"/>
    <col min="1304" max="1304" width="12.875" style="2" customWidth="1"/>
    <col min="1305" max="1306" width="0" style="2" hidden="1" customWidth="1"/>
    <col min="1307" max="1307" width="10.875" style="2" customWidth="1"/>
    <col min="1308" max="1308" width="0" style="2" hidden="1" customWidth="1"/>
    <col min="1309" max="1309" width="12.625" style="2" customWidth="1"/>
    <col min="1310" max="1310" width="13.5" style="2" customWidth="1"/>
    <col min="1311" max="1311" width="13.75" style="2" customWidth="1"/>
    <col min="1312" max="1312" width="8.75" style="2" bestFit="1" customWidth="1"/>
    <col min="1313" max="1313" width="11.25" style="2" customWidth="1"/>
    <col min="1314" max="1314" width="11.75" style="2" customWidth="1"/>
    <col min="1315" max="1315" width="10.875" style="2" customWidth="1"/>
    <col min="1316" max="1316" width="9.125" style="2" customWidth="1"/>
    <col min="1317" max="1317" width="10.875" style="2" customWidth="1"/>
    <col min="1318" max="1318" width="9" style="2"/>
    <col min="1319" max="1319" width="10.125" style="2" customWidth="1"/>
    <col min="1320" max="1322" width="11.25" style="2" customWidth="1"/>
    <col min="1323" max="1323" width="12.625" style="2" customWidth="1"/>
    <col min="1324" max="1324" width="8.75" style="2" bestFit="1" customWidth="1"/>
    <col min="1325" max="1453" width="9" style="2"/>
    <col min="1454" max="1454" width="3.5" style="2" customWidth="1"/>
    <col min="1455" max="1455" width="33.875" style="2" customWidth="1"/>
    <col min="1456" max="1480" width="0" style="2" hidden="1" customWidth="1"/>
    <col min="1481" max="1481" width="10.875" style="2" customWidth="1"/>
    <col min="1482" max="1527" width="0" style="2" hidden="1" customWidth="1"/>
    <col min="1528" max="1528" width="12" style="2" customWidth="1"/>
    <col min="1529" max="1536" width="0" style="2" hidden="1" customWidth="1"/>
    <col min="1537" max="1537" width="12.5" style="2" customWidth="1"/>
    <col min="1538" max="1544" width="11.875" style="2" customWidth="1"/>
    <col min="1545" max="1545" width="13.375" style="2" customWidth="1"/>
    <col min="1546" max="1554" width="12.875" style="2" customWidth="1"/>
    <col min="1555" max="1555" width="13.5" style="2" customWidth="1"/>
    <col min="1556" max="1556" width="14.25" style="2" customWidth="1"/>
    <col min="1557" max="1557" width="12.25" style="2" customWidth="1"/>
    <col min="1558" max="1559" width="12" style="2" customWidth="1"/>
    <col min="1560" max="1560" width="12.875" style="2" customWidth="1"/>
    <col min="1561" max="1562" width="0" style="2" hidden="1" customWidth="1"/>
    <col min="1563" max="1563" width="10.875" style="2" customWidth="1"/>
    <col min="1564" max="1564" width="0" style="2" hidden="1" customWidth="1"/>
    <col min="1565" max="1565" width="12.625" style="2" customWidth="1"/>
    <col min="1566" max="1566" width="13.5" style="2" customWidth="1"/>
    <col min="1567" max="1567" width="13.75" style="2" customWidth="1"/>
    <col min="1568" max="1568" width="8.75" style="2" bestFit="1" customWidth="1"/>
    <col min="1569" max="1569" width="11.25" style="2" customWidth="1"/>
    <col min="1570" max="1570" width="11.75" style="2" customWidth="1"/>
    <col min="1571" max="1571" width="10.875" style="2" customWidth="1"/>
    <col min="1572" max="1572" width="9.125" style="2" customWidth="1"/>
    <col min="1573" max="1573" width="10.875" style="2" customWidth="1"/>
    <col min="1574" max="1574" width="9" style="2"/>
    <col min="1575" max="1575" width="10.125" style="2" customWidth="1"/>
    <col min="1576" max="1578" width="11.25" style="2" customWidth="1"/>
    <col min="1579" max="1579" width="12.625" style="2" customWidth="1"/>
    <col min="1580" max="1580" width="8.75" style="2" bestFit="1" customWidth="1"/>
    <col min="1581" max="1709" width="9" style="2"/>
    <col min="1710" max="1710" width="3.5" style="2" customWidth="1"/>
    <col min="1711" max="1711" width="33.875" style="2" customWidth="1"/>
    <col min="1712" max="1736" width="0" style="2" hidden="1" customWidth="1"/>
    <col min="1737" max="1737" width="10.875" style="2" customWidth="1"/>
    <col min="1738" max="1783" width="0" style="2" hidden="1" customWidth="1"/>
    <col min="1784" max="1784" width="12" style="2" customWidth="1"/>
    <col min="1785" max="1792" width="0" style="2" hidden="1" customWidth="1"/>
    <col min="1793" max="1793" width="12.5" style="2" customWidth="1"/>
    <col min="1794" max="1800" width="11.875" style="2" customWidth="1"/>
    <col min="1801" max="1801" width="13.375" style="2" customWidth="1"/>
    <col min="1802" max="1810" width="12.875" style="2" customWidth="1"/>
    <col min="1811" max="1811" width="13.5" style="2" customWidth="1"/>
    <col min="1812" max="1812" width="14.25" style="2" customWidth="1"/>
    <col min="1813" max="1813" width="12.25" style="2" customWidth="1"/>
    <col min="1814" max="1815" width="12" style="2" customWidth="1"/>
    <col min="1816" max="1816" width="12.875" style="2" customWidth="1"/>
    <col min="1817" max="1818" width="0" style="2" hidden="1" customWidth="1"/>
    <col min="1819" max="1819" width="10.875" style="2" customWidth="1"/>
    <col min="1820" max="1820" width="0" style="2" hidden="1" customWidth="1"/>
    <col min="1821" max="1821" width="12.625" style="2" customWidth="1"/>
    <col min="1822" max="1822" width="13.5" style="2" customWidth="1"/>
    <col min="1823" max="1823" width="13.75" style="2" customWidth="1"/>
    <col min="1824" max="1824" width="8.75" style="2" bestFit="1" customWidth="1"/>
    <col min="1825" max="1825" width="11.25" style="2" customWidth="1"/>
    <col min="1826" max="1826" width="11.75" style="2" customWidth="1"/>
    <col min="1827" max="1827" width="10.875" style="2" customWidth="1"/>
    <col min="1828" max="1828" width="9.125" style="2" customWidth="1"/>
    <col min="1829" max="1829" width="10.875" style="2" customWidth="1"/>
    <col min="1830" max="1830" width="9" style="2"/>
    <col min="1831" max="1831" width="10.125" style="2" customWidth="1"/>
    <col min="1832" max="1834" width="11.25" style="2" customWidth="1"/>
    <col min="1835" max="1835" width="12.625" style="2" customWidth="1"/>
    <col min="1836" max="1836" width="8.75" style="2" bestFit="1" customWidth="1"/>
    <col min="1837" max="1965" width="9" style="2"/>
    <col min="1966" max="1966" width="3.5" style="2" customWidth="1"/>
    <col min="1967" max="1967" width="33.875" style="2" customWidth="1"/>
    <col min="1968" max="1992" width="0" style="2" hidden="1" customWidth="1"/>
    <col min="1993" max="1993" width="10.875" style="2" customWidth="1"/>
    <col min="1994" max="2039" width="0" style="2" hidden="1" customWidth="1"/>
    <col min="2040" max="2040" width="12" style="2" customWidth="1"/>
    <col min="2041" max="2048" width="0" style="2" hidden="1" customWidth="1"/>
    <col min="2049" max="2049" width="12.5" style="2" customWidth="1"/>
    <col min="2050" max="2056" width="11.875" style="2" customWidth="1"/>
    <col min="2057" max="2057" width="13.375" style="2" customWidth="1"/>
    <col min="2058" max="2066" width="12.875" style="2" customWidth="1"/>
    <col min="2067" max="2067" width="13.5" style="2" customWidth="1"/>
    <col min="2068" max="2068" width="14.25" style="2" customWidth="1"/>
    <col min="2069" max="2069" width="12.25" style="2" customWidth="1"/>
    <col min="2070" max="2071" width="12" style="2" customWidth="1"/>
    <col min="2072" max="2072" width="12.875" style="2" customWidth="1"/>
    <col min="2073" max="2074" width="0" style="2" hidden="1" customWidth="1"/>
    <col min="2075" max="2075" width="10.875" style="2" customWidth="1"/>
    <col min="2076" max="2076" width="0" style="2" hidden="1" customWidth="1"/>
    <col min="2077" max="2077" width="12.625" style="2" customWidth="1"/>
    <col min="2078" max="2078" width="13.5" style="2" customWidth="1"/>
    <col min="2079" max="2079" width="13.75" style="2" customWidth="1"/>
    <col min="2080" max="2080" width="8.75" style="2" bestFit="1" customWidth="1"/>
    <col min="2081" max="2081" width="11.25" style="2" customWidth="1"/>
    <col min="2082" max="2082" width="11.75" style="2" customWidth="1"/>
    <col min="2083" max="2083" width="10.875" style="2" customWidth="1"/>
    <col min="2084" max="2084" width="9.125" style="2" customWidth="1"/>
    <col min="2085" max="2085" width="10.875" style="2" customWidth="1"/>
    <col min="2086" max="2086" width="9" style="2"/>
    <col min="2087" max="2087" width="10.125" style="2" customWidth="1"/>
    <col min="2088" max="2090" width="11.25" style="2" customWidth="1"/>
    <col min="2091" max="2091" width="12.625" style="2" customWidth="1"/>
    <col min="2092" max="2092" width="8.75" style="2" bestFit="1" customWidth="1"/>
    <col min="2093" max="2221" width="9" style="2"/>
    <col min="2222" max="2222" width="3.5" style="2" customWidth="1"/>
    <col min="2223" max="2223" width="33.875" style="2" customWidth="1"/>
    <col min="2224" max="2248" width="0" style="2" hidden="1" customWidth="1"/>
    <col min="2249" max="2249" width="10.875" style="2" customWidth="1"/>
    <col min="2250" max="2295" width="0" style="2" hidden="1" customWidth="1"/>
    <col min="2296" max="2296" width="12" style="2" customWidth="1"/>
    <col min="2297" max="2304" width="0" style="2" hidden="1" customWidth="1"/>
    <col min="2305" max="2305" width="12.5" style="2" customWidth="1"/>
    <col min="2306" max="2312" width="11.875" style="2" customWidth="1"/>
    <col min="2313" max="2313" width="13.375" style="2" customWidth="1"/>
    <col min="2314" max="2322" width="12.875" style="2" customWidth="1"/>
    <col min="2323" max="2323" width="13.5" style="2" customWidth="1"/>
    <col min="2324" max="2324" width="14.25" style="2" customWidth="1"/>
    <col min="2325" max="2325" width="12.25" style="2" customWidth="1"/>
    <col min="2326" max="2327" width="12" style="2" customWidth="1"/>
    <col min="2328" max="2328" width="12.875" style="2" customWidth="1"/>
    <col min="2329" max="2330" width="0" style="2" hidden="1" customWidth="1"/>
    <col min="2331" max="2331" width="10.875" style="2" customWidth="1"/>
    <col min="2332" max="2332" width="0" style="2" hidden="1" customWidth="1"/>
    <col min="2333" max="2333" width="12.625" style="2" customWidth="1"/>
    <col min="2334" max="2334" width="13.5" style="2" customWidth="1"/>
    <col min="2335" max="2335" width="13.75" style="2" customWidth="1"/>
    <col min="2336" max="2336" width="8.75" style="2" bestFit="1" customWidth="1"/>
    <col min="2337" max="2337" width="11.25" style="2" customWidth="1"/>
    <col min="2338" max="2338" width="11.75" style="2" customWidth="1"/>
    <col min="2339" max="2339" width="10.875" style="2" customWidth="1"/>
    <col min="2340" max="2340" width="9.125" style="2" customWidth="1"/>
    <col min="2341" max="2341" width="10.875" style="2" customWidth="1"/>
    <col min="2342" max="2342" width="9" style="2"/>
    <col min="2343" max="2343" width="10.125" style="2" customWidth="1"/>
    <col min="2344" max="2346" width="11.25" style="2" customWidth="1"/>
    <col min="2347" max="2347" width="12.625" style="2" customWidth="1"/>
    <col min="2348" max="2348" width="8.75" style="2" bestFit="1" customWidth="1"/>
    <col min="2349" max="2477" width="9" style="2"/>
    <col min="2478" max="2478" width="3.5" style="2" customWidth="1"/>
    <col min="2479" max="2479" width="33.875" style="2" customWidth="1"/>
    <col min="2480" max="2504" width="0" style="2" hidden="1" customWidth="1"/>
    <col min="2505" max="2505" width="10.875" style="2" customWidth="1"/>
    <col min="2506" max="2551" width="0" style="2" hidden="1" customWidth="1"/>
    <col min="2552" max="2552" width="12" style="2" customWidth="1"/>
    <col min="2553" max="2560" width="0" style="2" hidden="1" customWidth="1"/>
    <col min="2561" max="2561" width="12.5" style="2" customWidth="1"/>
    <col min="2562" max="2568" width="11.875" style="2" customWidth="1"/>
    <col min="2569" max="2569" width="13.375" style="2" customWidth="1"/>
    <col min="2570" max="2578" width="12.875" style="2" customWidth="1"/>
    <col min="2579" max="2579" width="13.5" style="2" customWidth="1"/>
    <col min="2580" max="2580" width="14.25" style="2" customWidth="1"/>
    <col min="2581" max="2581" width="12.25" style="2" customWidth="1"/>
    <col min="2582" max="2583" width="12" style="2" customWidth="1"/>
    <col min="2584" max="2584" width="12.875" style="2" customWidth="1"/>
    <col min="2585" max="2586" width="0" style="2" hidden="1" customWidth="1"/>
    <col min="2587" max="2587" width="10.875" style="2" customWidth="1"/>
    <col min="2588" max="2588" width="0" style="2" hidden="1" customWidth="1"/>
    <col min="2589" max="2589" width="12.625" style="2" customWidth="1"/>
    <col min="2590" max="2590" width="13.5" style="2" customWidth="1"/>
    <col min="2591" max="2591" width="13.75" style="2" customWidth="1"/>
    <col min="2592" max="2592" width="8.75" style="2" bestFit="1" customWidth="1"/>
    <col min="2593" max="2593" width="11.25" style="2" customWidth="1"/>
    <col min="2594" max="2594" width="11.75" style="2" customWidth="1"/>
    <col min="2595" max="2595" width="10.875" style="2" customWidth="1"/>
    <col min="2596" max="2596" width="9.125" style="2" customWidth="1"/>
    <col min="2597" max="2597" width="10.875" style="2" customWidth="1"/>
    <col min="2598" max="2598" width="9" style="2"/>
    <col min="2599" max="2599" width="10.125" style="2" customWidth="1"/>
    <col min="2600" max="2602" width="11.25" style="2" customWidth="1"/>
    <col min="2603" max="2603" width="12.625" style="2" customWidth="1"/>
    <col min="2604" max="2604" width="8.75" style="2" bestFit="1" customWidth="1"/>
    <col min="2605" max="2733" width="9" style="2"/>
    <col min="2734" max="2734" width="3.5" style="2" customWidth="1"/>
    <col min="2735" max="2735" width="33.875" style="2" customWidth="1"/>
    <col min="2736" max="2760" width="0" style="2" hidden="1" customWidth="1"/>
    <col min="2761" max="2761" width="10.875" style="2" customWidth="1"/>
    <col min="2762" max="2807" width="0" style="2" hidden="1" customWidth="1"/>
    <col min="2808" max="2808" width="12" style="2" customWidth="1"/>
    <col min="2809" max="2816" width="0" style="2" hidden="1" customWidth="1"/>
    <col min="2817" max="2817" width="12.5" style="2" customWidth="1"/>
    <col min="2818" max="2824" width="11.875" style="2" customWidth="1"/>
    <col min="2825" max="2825" width="13.375" style="2" customWidth="1"/>
    <col min="2826" max="2834" width="12.875" style="2" customWidth="1"/>
    <col min="2835" max="2835" width="13.5" style="2" customWidth="1"/>
    <col min="2836" max="2836" width="14.25" style="2" customWidth="1"/>
    <col min="2837" max="2837" width="12.25" style="2" customWidth="1"/>
    <col min="2838" max="2839" width="12" style="2" customWidth="1"/>
    <col min="2840" max="2840" width="12.875" style="2" customWidth="1"/>
    <col min="2841" max="2842" width="0" style="2" hidden="1" customWidth="1"/>
    <col min="2843" max="2843" width="10.875" style="2" customWidth="1"/>
    <col min="2844" max="2844" width="0" style="2" hidden="1" customWidth="1"/>
    <col min="2845" max="2845" width="12.625" style="2" customWidth="1"/>
    <col min="2846" max="2846" width="13.5" style="2" customWidth="1"/>
    <col min="2847" max="2847" width="13.75" style="2" customWidth="1"/>
    <col min="2848" max="2848" width="8.75" style="2" bestFit="1" customWidth="1"/>
    <col min="2849" max="2849" width="11.25" style="2" customWidth="1"/>
    <col min="2850" max="2850" width="11.75" style="2" customWidth="1"/>
    <col min="2851" max="2851" width="10.875" style="2" customWidth="1"/>
    <col min="2852" max="2852" width="9.125" style="2" customWidth="1"/>
    <col min="2853" max="2853" width="10.875" style="2" customWidth="1"/>
    <col min="2854" max="2854" width="9" style="2"/>
    <col min="2855" max="2855" width="10.125" style="2" customWidth="1"/>
    <col min="2856" max="2858" width="11.25" style="2" customWidth="1"/>
    <col min="2859" max="2859" width="12.625" style="2" customWidth="1"/>
    <col min="2860" max="2860" width="8.75" style="2" bestFit="1" customWidth="1"/>
    <col min="2861" max="2989" width="9" style="2"/>
    <col min="2990" max="2990" width="3.5" style="2" customWidth="1"/>
    <col min="2991" max="2991" width="33.875" style="2" customWidth="1"/>
    <col min="2992" max="3016" width="0" style="2" hidden="1" customWidth="1"/>
    <col min="3017" max="3017" width="10.875" style="2" customWidth="1"/>
    <col min="3018" max="3063" width="0" style="2" hidden="1" customWidth="1"/>
    <col min="3064" max="3064" width="12" style="2" customWidth="1"/>
    <col min="3065" max="3072" width="0" style="2" hidden="1" customWidth="1"/>
    <col min="3073" max="3073" width="12.5" style="2" customWidth="1"/>
    <col min="3074" max="3080" width="11.875" style="2" customWidth="1"/>
    <col min="3081" max="3081" width="13.375" style="2" customWidth="1"/>
    <col min="3082" max="3090" width="12.875" style="2" customWidth="1"/>
    <col min="3091" max="3091" width="13.5" style="2" customWidth="1"/>
    <col min="3092" max="3092" width="14.25" style="2" customWidth="1"/>
    <col min="3093" max="3093" width="12.25" style="2" customWidth="1"/>
    <col min="3094" max="3095" width="12" style="2" customWidth="1"/>
    <col min="3096" max="3096" width="12.875" style="2" customWidth="1"/>
    <col min="3097" max="3098" width="0" style="2" hidden="1" customWidth="1"/>
    <col min="3099" max="3099" width="10.875" style="2" customWidth="1"/>
    <col min="3100" max="3100" width="0" style="2" hidden="1" customWidth="1"/>
    <col min="3101" max="3101" width="12.625" style="2" customWidth="1"/>
    <col min="3102" max="3102" width="13.5" style="2" customWidth="1"/>
    <col min="3103" max="3103" width="13.75" style="2" customWidth="1"/>
    <col min="3104" max="3104" width="8.75" style="2" bestFit="1" customWidth="1"/>
    <col min="3105" max="3105" width="11.25" style="2" customWidth="1"/>
    <col min="3106" max="3106" width="11.75" style="2" customWidth="1"/>
    <col min="3107" max="3107" width="10.875" style="2" customWidth="1"/>
    <col min="3108" max="3108" width="9.125" style="2" customWidth="1"/>
    <col min="3109" max="3109" width="10.875" style="2" customWidth="1"/>
    <col min="3110" max="3110" width="9" style="2"/>
    <col min="3111" max="3111" width="10.125" style="2" customWidth="1"/>
    <col min="3112" max="3114" width="11.25" style="2" customWidth="1"/>
    <col min="3115" max="3115" width="12.625" style="2" customWidth="1"/>
    <col min="3116" max="3116" width="8.75" style="2" bestFit="1" customWidth="1"/>
    <col min="3117" max="3245" width="9" style="2"/>
    <col min="3246" max="3246" width="3.5" style="2" customWidth="1"/>
    <col min="3247" max="3247" width="33.875" style="2" customWidth="1"/>
    <col min="3248" max="3272" width="0" style="2" hidden="1" customWidth="1"/>
    <col min="3273" max="3273" width="10.875" style="2" customWidth="1"/>
    <col min="3274" max="3319" width="0" style="2" hidden="1" customWidth="1"/>
    <col min="3320" max="3320" width="12" style="2" customWidth="1"/>
    <col min="3321" max="3328" width="0" style="2" hidden="1" customWidth="1"/>
    <col min="3329" max="3329" width="12.5" style="2" customWidth="1"/>
    <col min="3330" max="3336" width="11.875" style="2" customWidth="1"/>
    <col min="3337" max="3337" width="13.375" style="2" customWidth="1"/>
    <col min="3338" max="3346" width="12.875" style="2" customWidth="1"/>
    <col min="3347" max="3347" width="13.5" style="2" customWidth="1"/>
    <col min="3348" max="3348" width="14.25" style="2" customWidth="1"/>
    <col min="3349" max="3349" width="12.25" style="2" customWidth="1"/>
    <col min="3350" max="3351" width="12" style="2" customWidth="1"/>
    <col min="3352" max="3352" width="12.875" style="2" customWidth="1"/>
    <col min="3353" max="3354" width="0" style="2" hidden="1" customWidth="1"/>
    <col min="3355" max="3355" width="10.875" style="2" customWidth="1"/>
    <col min="3356" max="3356" width="0" style="2" hidden="1" customWidth="1"/>
    <col min="3357" max="3357" width="12.625" style="2" customWidth="1"/>
    <col min="3358" max="3358" width="13.5" style="2" customWidth="1"/>
    <col min="3359" max="3359" width="13.75" style="2" customWidth="1"/>
    <col min="3360" max="3360" width="8.75" style="2" bestFit="1" customWidth="1"/>
    <col min="3361" max="3361" width="11.25" style="2" customWidth="1"/>
    <col min="3362" max="3362" width="11.75" style="2" customWidth="1"/>
    <col min="3363" max="3363" width="10.875" style="2" customWidth="1"/>
    <col min="3364" max="3364" width="9.125" style="2" customWidth="1"/>
    <col min="3365" max="3365" width="10.875" style="2" customWidth="1"/>
    <col min="3366" max="3366" width="9" style="2"/>
    <col min="3367" max="3367" width="10.125" style="2" customWidth="1"/>
    <col min="3368" max="3370" width="11.25" style="2" customWidth="1"/>
    <col min="3371" max="3371" width="12.625" style="2" customWidth="1"/>
    <col min="3372" max="3372" width="8.75" style="2" bestFit="1" customWidth="1"/>
    <col min="3373" max="3501" width="9" style="2"/>
    <col min="3502" max="3502" width="3.5" style="2" customWidth="1"/>
    <col min="3503" max="3503" width="33.875" style="2" customWidth="1"/>
    <col min="3504" max="3528" width="0" style="2" hidden="1" customWidth="1"/>
    <col min="3529" max="3529" width="10.875" style="2" customWidth="1"/>
    <col min="3530" max="3575" width="0" style="2" hidden="1" customWidth="1"/>
    <col min="3576" max="3576" width="12" style="2" customWidth="1"/>
    <col min="3577" max="3584" width="0" style="2" hidden="1" customWidth="1"/>
    <col min="3585" max="3585" width="12.5" style="2" customWidth="1"/>
    <col min="3586" max="3592" width="11.875" style="2" customWidth="1"/>
    <col min="3593" max="3593" width="13.375" style="2" customWidth="1"/>
    <col min="3594" max="3602" width="12.875" style="2" customWidth="1"/>
    <col min="3603" max="3603" width="13.5" style="2" customWidth="1"/>
    <col min="3604" max="3604" width="14.25" style="2" customWidth="1"/>
    <col min="3605" max="3605" width="12.25" style="2" customWidth="1"/>
    <col min="3606" max="3607" width="12" style="2" customWidth="1"/>
    <col min="3608" max="3608" width="12.875" style="2" customWidth="1"/>
    <col min="3609" max="3610" width="0" style="2" hidden="1" customWidth="1"/>
    <col min="3611" max="3611" width="10.875" style="2" customWidth="1"/>
    <col min="3612" max="3612" width="0" style="2" hidden="1" customWidth="1"/>
    <col min="3613" max="3613" width="12.625" style="2" customWidth="1"/>
    <col min="3614" max="3614" width="13.5" style="2" customWidth="1"/>
    <col min="3615" max="3615" width="13.75" style="2" customWidth="1"/>
    <col min="3616" max="3616" width="8.75" style="2" bestFit="1" customWidth="1"/>
    <col min="3617" max="3617" width="11.25" style="2" customWidth="1"/>
    <col min="3618" max="3618" width="11.75" style="2" customWidth="1"/>
    <col min="3619" max="3619" width="10.875" style="2" customWidth="1"/>
    <col min="3620" max="3620" width="9.125" style="2" customWidth="1"/>
    <col min="3621" max="3621" width="10.875" style="2" customWidth="1"/>
    <col min="3622" max="3622" width="9" style="2"/>
    <col min="3623" max="3623" width="10.125" style="2" customWidth="1"/>
    <col min="3624" max="3626" width="11.25" style="2" customWidth="1"/>
    <col min="3627" max="3627" width="12.625" style="2" customWidth="1"/>
    <col min="3628" max="3628" width="8.75" style="2" bestFit="1" customWidth="1"/>
    <col min="3629" max="3757" width="9" style="2"/>
    <col min="3758" max="3758" width="3.5" style="2" customWidth="1"/>
    <col min="3759" max="3759" width="33.875" style="2" customWidth="1"/>
    <col min="3760" max="3784" width="0" style="2" hidden="1" customWidth="1"/>
    <col min="3785" max="3785" width="10.875" style="2" customWidth="1"/>
    <col min="3786" max="3831" width="0" style="2" hidden="1" customWidth="1"/>
    <col min="3832" max="3832" width="12" style="2" customWidth="1"/>
    <col min="3833" max="3840" width="0" style="2" hidden="1" customWidth="1"/>
    <col min="3841" max="3841" width="12.5" style="2" customWidth="1"/>
    <col min="3842" max="3848" width="11.875" style="2" customWidth="1"/>
    <col min="3849" max="3849" width="13.375" style="2" customWidth="1"/>
    <col min="3850" max="3858" width="12.875" style="2" customWidth="1"/>
    <col min="3859" max="3859" width="13.5" style="2" customWidth="1"/>
    <col min="3860" max="3860" width="14.25" style="2" customWidth="1"/>
    <col min="3861" max="3861" width="12.25" style="2" customWidth="1"/>
    <col min="3862" max="3863" width="12" style="2" customWidth="1"/>
    <col min="3864" max="3864" width="12.875" style="2" customWidth="1"/>
    <col min="3865" max="3866" width="0" style="2" hidden="1" customWidth="1"/>
    <col min="3867" max="3867" width="10.875" style="2" customWidth="1"/>
    <col min="3868" max="3868" width="0" style="2" hidden="1" customWidth="1"/>
    <col min="3869" max="3869" width="12.625" style="2" customWidth="1"/>
    <col min="3870" max="3870" width="13.5" style="2" customWidth="1"/>
    <col min="3871" max="3871" width="13.75" style="2" customWidth="1"/>
    <col min="3872" max="3872" width="8.75" style="2" bestFit="1" customWidth="1"/>
    <col min="3873" max="3873" width="11.25" style="2" customWidth="1"/>
    <col min="3874" max="3874" width="11.75" style="2" customWidth="1"/>
    <col min="3875" max="3875" width="10.875" style="2" customWidth="1"/>
    <col min="3876" max="3876" width="9.125" style="2" customWidth="1"/>
    <col min="3877" max="3877" width="10.875" style="2" customWidth="1"/>
    <col min="3878" max="3878" width="9" style="2"/>
    <col min="3879" max="3879" width="10.125" style="2" customWidth="1"/>
    <col min="3880" max="3882" width="11.25" style="2" customWidth="1"/>
    <col min="3883" max="3883" width="12.625" style="2" customWidth="1"/>
    <col min="3884" max="3884" width="8.75" style="2" bestFit="1" customWidth="1"/>
    <col min="3885" max="4013" width="9" style="2"/>
    <col min="4014" max="4014" width="3.5" style="2" customWidth="1"/>
    <col min="4015" max="4015" width="33.875" style="2" customWidth="1"/>
    <col min="4016" max="4040" width="0" style="2" hidden="1" customWidth="1"/>
    <col min="4041" max="4041" width="10.875" style="2" customWidth="1"/>
    <col min="4042" max="4087" width="0" style="2" hidden="1" customWidth="1"/>
    <col min="4088" max="4088" width="12" style="2" customWidth="1"/>
    <col min="4089" max="4096" width="0" style="2" hidden="1" customWidth="1"/>
    <col min="4097" max="4097" width="12.5" style="2" customWidth="1"/>
    <col min="4098" max="4104" width="11.875" style="2" customWidth="1"/>
    <col min="4105" max="4105" width="13.375" style="2" customWidth="1"/>
    <col min="4106" max="4114" width="12.875" style="2" customWidth="1"/>
    <col min="4115" max="4115" width="13.5" style="2" customWidth="1"/>
    <col min="4116" max="4116" width="14.25" style="2" customWidth="1"/>
    <col min="4117" max="4117" width="12.25" style="2" customWidth="1"/>
    <col min="4118" max="4119" width="12" style="2" customWidth="1"/>
    <col min="4120" max="4120" width="12.875" style="2" customWidth="1"/>
    <col min="4121" max="4122" width="0" style="2" hidden="1" customWidth="1"/>
    <col min="4123" max="4123" width="10.875" style="2" customWidth="1"/>
    <col min="4124" max="4124" width="0" style="2" hidden="1" customWidth="1"/>
    <col min="4125" max="4125" width="12.625" style="2" customWidth="1"/>
    <col min="4126" max="4126" width="13.5" style="2" customWidth="1"/>
    <col min="4127" max="4127" width="13.75" style="2" customWidth="1"/>
    <col min="4128" max="4128" width="8.75" style="2" bestFit="1" customWidth="1"/>
    <col min="4129" max="4129" width="11.25" style="2" customWidth="1"/>
    <col min="4130" max="4130" width="11.75" style="2" customWidth="1"/>
    <col min="4131" max="4131" width="10.875" style="2" customWidth="1"/>
    <col min="4132" max="4132" width="9.125" style="2" customWidth="1"/>
    <col min="4133" max="4133" width="10.875" style="2" customWidth="1"/>
    <col min="4134" max="4134" width="9" style="2"/>
    <col min="4135" max="4135" width="10.125" style="2" customWidth="1"/>
    <col min="4136" max="4138" width="11.25" style="2" customWidth="1"/>
    <col min="4139" max="4139" width="12.625" style="2" customWidth="1"/>
    <col min="4140" max="4140" width="8.75" style="2" bestFit="1" customWidth="1"/>
    <col min="4141" max="4269" width="9" style="2"/>
    <col min="4270" max="4270" width="3.5" style="2" customWidth="1"/>
    <col min="4271" max="4271" width="33.875" style="2" customWidth="1"/>
    <col min="4272" max="4296" width="0" style="2" hidden="1" customWidth="1"/>
    <col min="4297" max="4297" width="10.875" style="2" customWidth="1"/>
    <col min="4298" max="4343" width="0" style="2" hidden="1" customWidth="1"/>
    <col min="4344" max="4344" width="12" style="2" customWidth="1"/>
    <col min="4345" max="4352" width="0" style="2" hidden="1" customWidth="1"/>
    <col min="4353" max="4353" width="12.5" style="2" customWidth="1"/>
    <col min="4354" max="4360" width="11.875" style="2" customWidth="1"/>
    <col min="4361" max="4361" width="13.375" style="2" customWidth="1"/>
    <col min="4362" max="4370" width="12.875" style="2" customWidth="1"/>
    <col min="4371" max="4371" width="13.5" style="2" customWidth="1"/>
    <col min="4372" max="4372" width="14.25" style="2" customWidth="1"/>
    <col min="4373" max="4373" width="12.25" style="2" customWidth="1"/>
    <col min="4374" max="4375" width="12" style="2" customWidth="1"/>
    <col min="4376" max="4376" width="12.875" style="2" customWidth="1"/>
    <col min="4377" max="4378" width="0" style="2" hidden="1" customWidth="1"/>
    <col min="4379" max="4379" width="10.875" style="2" customWidth="1"/>
    <col min="4380" max="4380" width="0" style="2" hidden="1" customWidth="1"/>
    <col min="4381" max="4381" width="12.625" style="2" customWidth="1"/>
    <col min="4382" max="4382" width="13.5" style="2" customWidth="1"/>
    <col min="4383" max="4383" width="13.75" style="2" customWidth="1"/>
    <col min="4384" max="4384" width="8.75" style="2" bestFit="1" customWidth="1"/>
    <col min="4385" max="4385" width="11.25" style="2" customWidth="1"/>
    <col min="4386" max="4386" width="11.75" style="2" customWidth="1"/>
    <col min="4387" max="4387" width="10.875" style="2" customWidth="1"/>
    <col min="4388" max="4388" width="9.125" style="2" customWidth="1"/>
    <col min="4389" max="4389" width="10.875" style="2" customWidth="1"/>
    <col min="4390" max="4390" width="9" style="2"/>
    <col min="4391" max="4391" width="10.125" style="2" customWidth="1"/>
    <col min="4392" max="4394" width="11.25" style="2" customWidth="1"/>
    <col min="4395" max="4395" width="12.625" style="2" customWidth="1"/>
    <col min="4396" max="4396" width="8.75" style="2" bestFit="1" customWidth="1"/>
    <col min="4397" max="4525" width="9" style="2"/>
    <col min="4526" max="4526" width="3.5" style="2" customWidth="1"/>
    <col min="4527" max="4527" width="33.875" style="2" customWidth="1"/>
    <col min="4528" max="4552" width="0" style="2" hidden="1" customWidth="1"/>
    <col min="4553" max="4553" width="10.875" style="2" customWidth="1"/>
    <col min="4554" max="4599" width="0" style="2" hidden="1" customWidth="1"/>
    <col min="4600" max="4600" width="12" style="2" customWidth="1"/>
    <col min="4601" max="4608" width="0" style="2" hidden="1" customWidth="1"/>
    <col min="4609" max="4609" width="12.5" style="2" customWidth="1"/>
    <col min="4610" max="4616" width="11.875" style="2" customWidth="1"/>
    <col min="4617" max="4617" width="13.375" style="2" customWidth="1"/>
    <col min="4618" max="4626" width="12.875" style="2" customWidth="1"/>
    <col min="4627" max="4627" width="13.5" style="2" customWidth="1"/>
    <col min="4628" max="4628" width="14.25" style="2" customWidth="1"/>
    <col min="4629" max="4629" width="12.25" style="2" customWidth="1"/>
    <col min="4630" max="4631" width="12" style="2" customWidth="1"/>
    <col min="4632" max="4632" width="12.875" style="2" customWidth="1"/>
    <col min="4633" max="4634" width="0" style="2" hidden="1" customWidth="1"/>
    <col min="4635" max="4635" width="10.875" style="2" customWidth="1"/>
    <col min="4636" max="4636" width="0" style="2" hidden="1" customWidth="1"/>
    <col min="4637" max="4637" width="12.625" style="2" customWidth="1"/>
    <col min="4638" max="4638" width="13.5" style="2" customWidth="1"/>
    <col min="4639" max="4639" width="13.75" style="2" customWidth="1"/>
    <col min="4640" max="4640" width="8.75" style="2" bestFit="1" customWidth="1"/>
    <col min="4641" max="4641" width="11.25" style="2" customWidth="1"/>
    <col min="4642" max="4642" width="11.75" style="2" customWidth="1"/>
    <col min="4643" max="4643" width="10.875" style="2" customWidth="1"/>
    <col min="4644" max="4644" width="9.125" style="2" customWidth="1"/>
    <col min="4645" max="4645" width="10.875" style="2" customWidth="1"/>
    <col min="4646" max="4646" width="9" style="2"/>
    <col min="4647" max="4647" width="10.125" style="2" customWidth="1"/>
    <col min="4648" max="4650" width="11.25" style="2" customWidth="1"/>
    <col min="4651" max="4651" width="12.625" style="2" customWidth="1"/>
    <col min="4652" max="4652" width="8.75" style="2" bestFit="1" customWidth="1"/>
    <col min="4653" max="4781" width="9" style="2"/>
    <col min="4782" max="4782" width="3.5" style="2" customWidth="1"/>
    <col min="4783" max="4783" width="33.875" style="2" customWidth="1"/>
    <col min="4784" max="4808" width="0" style="2" hidden="1" customWidth="1"/>
    <col min="4809" max="4809" width="10.875" style="2" customWidth="1"/>
    <col min="4810" max="4855" width="0" style="2" hidden="1" customWidth="1"/>
    <col min="4856" max="4856" width="12" style="2" customWidth="1"/>
    <col min="4857" max="4864" width="0" style="2" hidden="1" customWidth="1"/>
    <col min="4865" max="4865" width="12.5" style="2" customWidth="1"/>
    <col min="4866" max="4872" width="11.875" style="2" customWidth="1"/>
    <col min="4873" max="4873" width="13.375" style="2" customWidth="1"/>
    <col min="4874" max="4882" width="12.875" style="2" customWidth="1"/>
    <col min="4883" max="4883" width="13.5" style="2" customWidth="1"/>
    <col min="4884" max="4884" width="14.25" style="2" customWidth="1"/>
    <col min="4885" max="4885" width="12.25" style="2" customWidth="1"/>
    <col min="4886" max="4887" width="12" style="2" customWidth="1"/>
    <col min="4888" max="4888" width="12.875" style="2" customWidth="1"/>
    <col min="4889" max="4890" width="0" style="2" hidden="1" customWidth="1"/>
    <col min="4891" max="4891" width="10.875" style="2" customWidth="1"/>
    <col min="4892" max="4892" width="0" style="2" hidden="1" customWidth="1"/>
    <col min="4893" max="4893" width="12.625" style="2" customWidth="1"/>
    <col min="4894" max="4894" width="13.5" style="2" customWidth="1"/>
    <col min="4895" max="4895" width="13.75" style="2" customWidth="1"/>
    <col min="4896" max="4896" width="8.75" style="2" bestFit="1" customWidth="1"/>
    <col min="4897" max="4897" width="11.25" style="2" customWidth="1"/>
    <col min="4898" max="4898" width="11.75" style="2" customWidth="1"/>
    <col min="4899" max="4899" width="10.875" style="2" customWidth="1"/>
    <col min="4900" max="4900" width="9.125" style="2" customWidth="1"/>
    <col min="4901" max="4901" width="10.875" style="2" customWidth="1"/>
    <col min="4902" max="4902" width="9" style="2"/>
    <col min="4903" max="4903" width="10.125" style="2" customWidth="1"/>
    <col min="4904" max="4906" width="11.25" style="2" customWidth="1"/>
    <col min="4907" max="4907" width="12.625" style="2" customWidth="1"/>
    <col min="4908" max="4908" width="8.75" style="2" bestFit="1" customWidth="1"/>
    <col min="4909" max="5037" width="9" style="2"/>
    <col min="5038" max="5038" width="3.5" style="2" customWidth="1"/>
    <col min="5039" max="5039" width="33.875" style="2" customWidth="1"/>
    <col min="5040" max="5064" width="0" style="2" hidden="1" customWidth="1"/>
    <col min="5065" max="5065" width="10.875" style="2" customWidth="1"/>
    <col min="5066" max="5111" width="0" style="2" hidden="1" customWidth="1"/>
    <col min="5112" max="5112" width="12" style="2" customWidth="1"/>
    <col min="5113" max="5120" width="0" style="2" hidden="1" customWidth="1"/>
    <col min="5121" max="5121" width="12.5" style="2" customWidth="1"/>
    <col min="5122" max="5128" width="11.875" style="2" customWidth="1"/>
    <col min="5129" max="5129" width="13.375" style="2" customWidth="1"/>
    <col min="5130" max="5138" width="12.875" style="2" customWidth="1"/>
    <col min="5139" max="5139" width="13.5" style="2" customWidth="1"/>
    <col min="5140" max="5140" width="14.25" style="2" customWidth="1"/>
    <col min="5141" max="5141" width="12.25" style="2" customWidth="1"/>
    <col min="5142" max="5143" width="12" style="2" customWidth="1"/>
    <col min="5144" max="5144" width="12.875" style="2" customWidth="1"/>
    <col min="5145" max="5146" width="0" style="2" hidden="1" customWidth="1"/>
    <col min="5147" max="5147" width="10.875" style="2" customWidth="1"/>
    <col min="5148" max="5148" width="0" style="2" hidden="1" customWidth="1"/>
    <col min="5149" max="5149" width="12.625" style="2" customWidth="1"/>
    <col min="5150" max="5150" width="13.5" style="2" customWidth="1"/>
    <col min="5151" max="5151" width="13.75" style="2" customWidth="1"/>
    <col min="5152" max="5152" width="8.75" style="2" bestFit="1" customWidth="1"/>
    <col min="5153" max="5153" width="11.25" style="2" customWidth="1"/>
    <col min="5154" max="5154" width="11.75" style="2" customWidth="1"/>
    <col min="5155" max="5155" width="10.875" style="2" customWidth="1"/>
    <col min="5156" max="5156" width="9.125" style="2" customWidth="1"/>
    <col min="5157" max="5157" width="10.875" style="2" customWidth="1"/>
    <col min="5158" max="5158" width="9" style="2"/>
    <col min="5159" max="5159" width="10.125" style="2" customWidth="1"/>
    <col min="5160" max="5162" width="11.25" style="2" customWidth="1"/>
    <col min="5163" max="5163" width="12.625" style="2" customWidth="1"/>
    <col min="5164" max="5164" width="8.75" style="2" bestFit="1" customWidth="1"/>
    <col min="5165" max="5293" width="9" style="2"/>
    <col min="5294" max="5294" width="3.5" style="2" customWidth="1"/>
    <col min="5295" max="5295" width="33.875" style="2" customWidth="1"/>
    <col min="5296" max="5320" width="0" style="2" hidden="1" customWidth="1"/>
    <col min="5321" max="5321" width="10.875" style="2" customWidth="1"/>
    <col min="5322" max="5367" width="0" style="2" hidden="1" customWidth="1"/>
    <col min="5368" max="5368" width="12" style="2" customWidth="1"/>
    <col min="5369" max="5376" width="0" style="2" hidden="1" customWidth="1"/>
    <col min="5377" max="5377" width="12.5" style="2" customWidth="1"/>
    <col min="5378" max="5384" width="11.875" style="2" customWidth="1"/>
    <col min="5385" max="5385" width="13.375" style="2" customWidth="1"/>
    <col min="5386" max="5394" width="12.875" style="2" customWidth="1"/>
    <col min="5395" max="5395" width="13.5" style="2" customWidth="1"/>
    <col min="5396" max="5396" width="14.25" style="2" customWidth="1"/>
    <col min="5397" max="5397" width="12.25" style="2" customWidth="1"/>
    <col min="5398" max="5399" width="12" style="2" customWidth="1"/>
    <col min="5400" max="5400" width="12.875" style="2" customWidth="1"/>
    <col min="5401" max="5402" width="0" style="2" hidden="1" customWidth="1"/>
    <col min="5403" max="5403" width="10.875" style="2" customWidth="1"/>
    <col min="5404" max="5404" width="0" style="2" hidden="1" customWidth="1"/>
    <col min="5405" max="5405" width="12.625" style="2" customWidth="1"/>
    <col min="5406" max="5406" width="13.5" style="2" customWidth="1"/>
    <col min="5407" max="5407" width="13.75" style="2" customWidth="1"/>
    <col min="5408" max="5408" width="8.75" style="2" bestFit="1" customWidth="1"/>
    <col min="5409" max="5409" width="11.25" style="2" customWidth="1"/>
    <col min="5410" max="5410" width="11.75" style="2" customWidth="1"/>
    <col min="5411" max="5411" width="10.875" style="2" customWidth="1"/>
    <col min="5412" max="5412" width="9.125" style="2" customWidth="1"/>
    <col min="5413" max="5413" width="10.875" style="2" customWidth="1"/>
    <col min="5414" max="5414" width="9" style="2"/>
    <col min="5415" max="5415" width="10.125" style="2" customWidth="1"/>
    <col min="5416" max="5418" width="11.25" style="2" customWidth="1"/>
    <col min="5419" max="5419" width="12.625" style="2" customWidth="1"/>
    <col min="5420" max="5420" width="8.75" style="2" bestFit="1" customWidth="1"/>
    <col min="5421" max="5549" width="9" style="2"/>
    <col min="5550" max="5550" width="3.5" style="2" customWidth="1"/>
    <col min="5551" max="5551" width="33.875" style="2" customWidth="1"/>
    <col min="5552" max="5576" width="0" style="2" hidden="1" customWidth="1"/>
    <col min="5577" max="5577" width="10.875" style="2" customWidth="1"/>
    <col min="5578" max="5623" width="0" style="2" hidden="1" customWidth="1"/>
    <col min="5624" max="5624" width="12" style="2" customWidth="1"/>
    <col min="5625" max="5632" width="0" style="2" hidden="1" customWidth="1"/>
    <col min="5633" max="5633" width="12.5" style="2" customWidth="1"/>
    <col min="5634" max="5640" width="11.875" style="2" customWidth="1"/>
    <col min="5641" max="5641" width="13.375" style="2" customWidth="1"/>
    <col min="5642" max="5650" width="12.875" style="2" customWidth="1"/>
    <col min="5651" max="5651" width="13.5" style="2" customWidth="1"/>
    <col min="5652" max="5652" width="14.25" style="2" customWidth="1"/>
    <col min="5653" max="5653" width="12.25" style="2" customWidth="1"/>
    <col min="5654" max="5655" width="12" style="2" customWidth="1"/>
    <col min="5656" max="5656" width="12.875" style="2" customWidth="1"/>
    <col min="5657" max="5658" width="0" style="2" hidden="1" customWidth="1"/>
    <col min="5659" max="5659" width="10.875" style="2" customWidth="1"/>
    <col min="5660" max="5660" width="0" style="2" hidden="1" customWidth="1"/>
    <col min="5661" max="5661" width="12.625" style="2" customWidth="1"/>
    <col min="5662" max="5662" width="13.5" style="2" customWidth="1"/>
    <col min="5663" max="5663" width="13.75" style="2" customWidth="1"/>
    <col min="5664" max="5664" width="8.75" style="2" bestFit="1" customWidth="1"/>
    <col min="5665" max="5665" width="11.25" style="2" customWidth="1"/>
    <col min="5666" max="5666" width="11.75" style="2" customWidth="1"/>
    <col min="5667" max="5667" width="10.875" style="2" customWidth="1"/>
    <col min="5668" max="5668" width="9.125" style="2" customWidth="1"/>
    <col min="5669" max="5669" width="10.875" style="2" customWidth="1"/>
    <col min="5670" max="5670" width="9" style="2"/>
    <col min="5671" max="5671" width="10.125" style="2" customWidth="1"/>
    <col min="5672" max="5674" width="11.25" style="2" customWidth="1"/>
    <col min="5675" max="5675" width="12.625" style="2" customWidth="1"/>
    <col min="5676" max="5676" width="8.75" style="2" bestFit="1" customWidth="1"/>
    <col min="5677" max="5805" width="9" style="2"/>
    <col min="5806" max="5806" width="3.5" style="2" customWidth="1"/>
    <col min="5807" max="5807" width="33.875" style="2" customWidth="1"/>
    <col min="5808" max="5832" width="0" style="2" hidden="1" customWidth="1"/>
    <col min="5833" max="5833" width="10.875" style="2" customWidth="1"/>
    <col min="5834" max="5879" width="0" style="2" hidden="1" customWidth="1"/>
    <col min="5880" max="5880" width="12" style="2" customWidth="1"/>
    <col min="5881" max="5888" width="0" style="2" hidden="1" customWidth="1"/>
    <col min="5889" max="5889" width="12.5" style="2" customWidth="1"/>
    <col min="5890" max="5896" width="11.875" style="2" customWidth="1"/>
    <col min="5897" max="5897" width="13.375" style="2" customWidth="1"/>
    <col min="5898" max="5906" width="12.875" style="2" customWidth="1"/>
    <col min="5907" max="5907" width="13.5" style="2" customWidth="1"/>
    <col min="5908" max="5908" width="14.25" style="2" customWidth="1"/>
    <col min="5909" max="5909" width="12.25" style="2" customWidth="1"/>
    <col min="5910" max="5911" width="12" style="2" customWidth="1"/>
    <col min="5912" max="5912" width="12.875" style="2" customWidth="1"/>
    <col min="5913" max="5914" width="0" style="2" hidden="1" customWidth="1"/>
    <col min="5915" max="5915" width="10.875" style="2" customWidth="1"/>
    <col min="5916" max="5916" width="0" style="2" hidden="1" customWidth="1"/>
    <col min="5917" max="5917" width="12.625" style="2" customWidth="1"/>
    <col min="5918" max="5918" width="13.5" style="2" customWidth="1"/>
    <col min="5919" max="5919" width="13.75" style="2" customWidth="1"/>
    <col min="5920" max="5920" width="8.75" style="2" bestFit="1" customWidth="1"/>
    <col min="5921" max="5921" width="11.25" style="2" customWidth="1"/>
    <col min="5922" max="5922" width="11.75" style="2" customWidth="1"/>
    <col min="5923" max="5923" width="10.875" style="2" customWidth="1"/>
    <col min="5924" max="5924" width="9.125" style="2" customWidth="1"/>
    <col min="5925" max="5925" width="10.875" style="2" customWidth="1"/>
    <col min="5926" max="5926" width="9" style="2"/>
    <col min="5927" max="5927" width="10.125" style="2" customWidth="1"/>
    <col min="5928" max="5930" width="11.25" style="2" customWidth="1"/>
    <col min="5931" max="5931" width="12.625" style="2" customWidth="1"/>
    <col min="5932" max="5932" width="8.75" style="2" bestFit="1" customWidth="1"/>
    <col min="5933" max="6061" width="9" style="2"/>
    <col min="6062" max="6062" width="3.5" style="2" customWidth="1"/>
    <col min="6063" max="6063" width="33.875" style="2" customWidth="1"/>
    <col min="6064" max="6088" width="0" style="2" hidden="1" customWidth="1"/>
    <col min="6089" max="6089" width="10.875" style="2" customWidth="1"/>
    <col min="6090" max="6135" width="0" style="2" hidden="1" customWidth="1"/>
    <col min="6136" max="6136" width="12" style="2" customWidth="1"/>
    <col min="6137" max="6144" width="0" style="2" hidden="1" customWidth="1"/>
    <col min="6145" max="6145" width="12.5" style="2" customWidth="1"/>
    <col min="6146" max="6152" width="11.875" style="2" customWidth="1"/>
    <col min="6153" max="6153" width="13.375" style="2" customWidth="1"/>
    <col min="6154" max="6162" width="12.875" style="2" customWidth="1"/>
    <col min="6163" max="6163" width="13.5" style="2" customWidth="1"/>
    <col min="6164" max="6164" width="14.25" style="2" customWidth="1"/>
    <col min="6165" max="6165" width="12.25" style="2" customWidth="1"/>
    <col min="6166" max="6167" width="12" style="2" customWidth="1"/>
    <col min="6168" max="6168" width="12.875" style="2" customWidth="1"/>
    <col min="6169" max="6170" width="0" style="2" hidden="1" customWidth="1"/>
    <col min="6171" max="6171" width="10.875" style="2" customWidth="1"/>
    <col min="6172" max="6172" width="0" style="2" hidden="1" customWidth="1"/>
    <col min="6173" max="6173" width="12.625" style="2" customWidth="1"/>
    <col min="6174" max="6174" width="13.5" style="2" customWidth="1"/>
    <col min="6175" max="6175" width="13.75" style="2" customWidth="1"/>
    <col min="6176" max="6176" width="8.75" style="2" bestFit="1" customWidth="1"/>
    <col min="6177" max="6177" width="11.25" style="2" customWidth="1"/>
    <col min="6178" max="6178" width="11.75" style="2" customWidth="1"/>
    <col min="6179" max="6179" width="10.875" style="2" customWidth="1"/>
    <col min="6180" max="6180" width="9.125" style="2" customWidth="1"/>
    <col min="6181" max="6181" width="10.875" style="2" customWidth="1"/>
    <col min="6182" max="6182" width="9" style="2"/>
    <col min="6183" max="6183" width="10.125" style="2" customWidth="1"/>
    <col min="6184" max="6186" width="11.25" style="2" customWidth="1"/>
    <col min="6187" max="6187" width="12.625" style="2" customWidth="1"/>
    <col min="6188" max="6188" width="8.75" style="2" bestFit="1" customWidth="1"/>
    <col min="6189" max="6317" width="9" style="2"/>
    <col min="6318" max="6318" width="3.5" style="2" customWidth="1"/>
    <col min="6319" max="6319" width="33.875" style="2" customWidth="1"/>
    <col min="6320" max="6344" width="0" style="2" hidden="1" customWidth="1"/>
    <col min="6345" max="6345" width="10.875" style="2" customWidth="1"/>
    <col min="6346" max="6391" width="0" style="2" hidden="1" customWidth="1"/>
    <col min="6392" max="6392" width="12" style="2" customWidth="1"/>
    <col min="6393" max="6400" width="0" style="2" hidden="1" customWidth="1"/>
    <col min="6401" max="6401" width="12.5" style="2" customWidth="1"/>
    <col min="6402" max="6408" width="11.875" style="2" customWidth="1"/>
    <col min="6409" max="6409" width="13.375" style="2" customWidth="1"/>
    <col min="6410" max="6418" width="12.875" style="2" customWidth="1"/>
    <col min="6419" max="6419" width="13.5" style="2" customWidth="1"/>
    <col min="6420" max="6420" width="14.25" style="2" customWidth="1"/>
    <col min="6421" max="6421" width="12.25" style="2" customWidth="1"/>
    <col min="6422" max="6423" width="12" style="2" customWidth="1"/>
    <col min="6424" max="6424" width="12.875" style="2" customWidth="1"/>
    <col min="6425" max="6426" width="0" style="2" hidden="1" customWidth="1"/>
    <col min="6427" max="6427" width="10.875" style="2" customWidth="1"/>
    <col min="6428" max="6428" width="0" style="2" hidden="1" customWidth="1"/>
    <col min="6429" max="6429" width="12.625" style="2" customWidth="1"/>
    <col min="6430" max="6430" width="13.5" style="2" customWidth="1"/>
    <col min="6431" max="6431" width="13.75" style="2" customWidth="1"/>
    <col min="6432" max="6432" width="8.75" style="2" bestFit="1" customWidth="1"/>
    <col min="6433" max="6433" width="11.25" style="2" customWidth="1"/>
    <col min="6434" max="6434" width="11.75" style="2" customWidth="1"/>
    <col min="6435" max="6435" width="10.875" style="2" customWidth="1"/>
    <col min="6436" max="6436" width="9.125" style="2" customWidth="1"/>
    <col min="6437" max="6437" width="10.875" style="2" customWidth="1"/>
    <col min="6438" max="6438" width="9" style="2"/>
    <col min="6439" max="6439" width="10.125" style="2" customWidth="1"/>
    <col min="6440" max="6442" width="11.25" style="2" customWidth="1"/>
    <col min="6443" max="6443" width="12.625" style="2" customWidth="1"/>
    <col min="6444" max="6444" width="8.75" style="2" bestFit="1" customWidth="1"/>
    <col min="6445" max="6573" width="9" style="2"/>
    <col min="6574" max="6574" width="3.5" style="2" customWidth="1"/>
    <col min="6575" max="6575" width="33.875" style="2" customWidth="1"/>
    <col min="6576" max="6600" width="0" style="2" hidden="1" customWidth="1"/>
    <col min="6601" max="6601" width="10.875" style="2" customWidth="1"/>
    <col min="6602" max="6647" width="0" style="2" hidden="1" customWidth="1"/>
    <col min="6648" max="6648" width="12" style="2" customWidth="1"/>
    <col min="6649" max="6656" width="0" style="2" hidden="1" customWidth="1"/>
    <col min="6657" max="6657" width="12.5" style="2" customWidth="1"/>
    <col min="6658" max="6664" width="11.875" style="2" customWidth="1"/>
    <col min="6665" max="6665" width="13.375" style="2" customWidth="1"/>
    <col min="6666" max="6674" width="12.875" style="2" customWidth="1"/>
    <col min="6675" max="6675" width="13.5" style="2" customWidth="1"/>
    <col min="6676" max="6676" width="14.25" style="2" customWidth="1"/>
    <col min="6677" max="6677" width="12.25" style="2" customWidth="1"/>
    <col min="6678" max="6679" width="12" style="2" customWidth="1"/>
    <col min="6680" max="6680" width="12.875" style="2" customWidth="1"/>
    <col min="6681" max="6682" width="0" style="2" hidden="1" customWidth="1"/>
    <col min="6683" max="6683" width="10.875" style="2" customWidth="1"/>
    <col min="6684" max="6684" width="0" style="2" hidden="1" customWidth="1"/>
    <col min="6685" max="6685" width="12.625" style="2" customWidth="1"/>
    <col min="6686" max="6686" width="13.5" style="2" customWidth="1"/>
    <col min="6687" max="6687" width="13.75" style="2" customWidth="1"/>
    <col min="6688" max="6688" width="8.75" style="2" bestFit="1" customWidth="1"/>
    <col min="6689" max="6689" width="11.25" style="2" customWidth="1"/>
    <col min="6690" max="6690" width="11.75" style="2" customWidth="1"/>
    <col min="6691" max="6691" width="10.875" style="2" customWidth="1"/>
    <col min="6692" max="6692" width="9.125" style="2" customWidth="1"/>
    <col min="6693" max="6693" width="10.875" style="2" customWidth="1"/>
    <col min="6694" max="6694" width="9" style="2"/>
    <col min="6695" max="6695" width="10.125" style="2" customWidth="1"/>
    <col min="6696" max="6698" width="11.25" style="2" customWidth="1"/>
    <col min="6699" max="6699" width="12.625" style="2" customWidth="1"/>
    <col min="6700" max="6700" width="8.75" style="2" bestFit="1" customWidth="1"/>
    <col min="6701" max="6829" width="9" style="2"/>
    <col min="6830" max="6830" width="3.5" style="2" customWidth="1"/>
    <col min="6831" max="6831" width="33.875" style="2" customWidth="1"/>
    <col min="6832" max="6856" width="0" style="2" hidden="1" customWidth="1"/>
    <col min="6857" max="6857" width="10.875" style="2" customWidth="1"/>
    <col min="6858" max="6903" width="0" style="2" hidden="1" customWidth="1"/>
    <col min="6904" max="6904" width="12" style="2" customWidth="1"/>
    <col min="6905" max="6912" width="0" style="2" hidden="1" customWidth="1"/>
    <col min="6913" max="6913" width="12.5" style="2" customWidth="1"/>
    <col min="6914" max="6920" width="11.875" style="2" customWidth="1"/>
    <col min="6921" max="6921" width="13.375" style="2" customWidth="1"/>
    <col min="6922" max="6930" width="12.875" style="2" customWidth="1"/>
    <col min="6931" max="6931" width="13.5" style="2" customWidth="1"/>
    <col min="6932" max="6932" width="14.25" style="2" customWidth="1"/>
    <col min="6933" max="6933" width="12.25" style="2" customWidth="1"/>
    <col min="6934" max="6935" width="12" style="2" customWidth="1"/>
    <col min="6936" max="6936" width="12.875" style="2" customWidth="1"/>
    <col min="6937" max="6938" width="0" style="2" hidden="1" customWidth="1"/>
    <col min="6939" max="6939" width="10.875" style="2" customWidth="1"/>
    <col min="6940" max="6940" width="0" style="2" hidden="1" customWidth="1"/>
    <col min="6941" max="6941" width="12.625" style="2" customWidth="1"/>
    <col min="6942" max="6942" width="13.5" style="2" customWidth="1"/>
    <col min="6943" max="6943" width="13.75" style="2" customWidth="1"/>
    <col min="6944" max="6944" width="8.75" style="2" bestFit="1" customWidth="1"/>
    <col min="6945" max="6945" width="11.25" style="2" customWidth="1"/>
    <col min="6946" max="6946" width="11.75" style="2" customWidth="1"/>
    <col min="6947" max="6947" width="10.875" style="2" customWidth="1"/>
    <col min="6948" max="6948" width="9.125" style="2" customWidth="1"/>
    <col min="6949" max="6949" width="10.875" style="2" customWidth="1"/>
    <col min="6950" max="6950" width="9" style="2"/>
    <col min="6951" max="6951" width="10.125" style="2" customWidth="1"/>
    <col min="6952" max="6954" width="11.25" style="2" customWidth="1"/>
    <col min="6955" max="6955" width="12.625" style="2" customWidth="1"/>
    <col min="6956" max="6956" width="8.75" style="2" bestFit="1" customWidth="1"/>
    <col min="6957" max="7085" width="9" style="2"/>
    <col min="7086" max="7086" width="3.5" style="2" customWidth="1"/>
    <col min="7087" max="7087" width="33.875" style="2" customWidth="1"/>
    <col min="7088" max="7112" width="0" style="2" hidden="1" customWidth="1"/>
    <col min="7113" max="7113" width="10.875" style="2" customWidth="1"/>
    <col min="7114" max="7159" width="0" style="2" hidden="1" customWidth="1"/>
    <col min="7160" max="7160" width="12" style="2" customWidth="1"/>
    <col min="7161" max="7168" width="0" style="2" hidden="1" customWidth="1"/>
    <col min="7169" max="7169" width="12.5" style="2" customWidth="1"/>
    <col min="7170" max="7176" width="11.875" style="2" customWidth="1"/>
    <col min="7177" max="7177" width="13.375" style="2" customWidth="1"/>
    <col min="7178" max="7186" width="12.875" style="2" customWidth="1"/>
    <col min="7187" max="7187" width="13.5" style="2" customWidth="1"/>
    <col min="7188" max="7188" width="14.25" style="2" customWidth="1"/>
    <col min="7189" max="7189" width="12.25" style="2" customWidth="1"/>
    <col min="7190" max="7191" width="12" style="2" customWidth="1"/>
    <col min="7192" max="7192" width="12.875" style="2" customWidth="1"/>
    <col min="7193" max="7194" width="0" style="2" hidden="1" customWidth="1"/>
    <col min="7195" max="7195" width="10.875" style="2" customWidth="1"/>
    <col min="7196" max="7196" width="0" style="2" hidden="1" customWidth="1"/>
    <col min="7197" max="7197" width="12.625" style="2" customWidth="1"/>
    <col min="7198" max="7198" width="13.5" style="2" customWidth="1"/>
    <col min="7199" max="7199" width="13.75" style="2" customWidth="1"/>
    <col min="7200" max="7200" width="8.75" style="2" bestFit="1" customWidth="1"/>
    <col min="7201" max="7201" width="11.25" style="2" customWidth="1"/>
    <col min="7202" max="7202" width="11.75" style="2" customWidth="1"/>
    <col min="7203" max="7203" width="10.875" style="2" customWidth="1"/>
    <col min="7204" max="7204" width="9.125" style="2" customWidth="1"/>
    <col min="7205" max="7205" width="10.875" style="2" customWidth="1"/>
    <col min="7206" max="7206" width="9" style="2"/>
    <col min="7207" max="7207" width="10.125" style="2" customWidth="1"/>
    <col min="7208" max="7210" width="11.25" style="2" customWidth="1"/>
    <col min="7211" max="7211" width="12.625" style="2" customWidth="1"/>
    <col min="7212" max="7212" width="8.75" style="2" bestFit="1" customWidth="1"/>
    <col min="7213" max="7341" width="9" style="2"/>
    <col min="7342" max="7342" width="3.5" style="2" customWidth="1"/>
    <col min="7343" max="7343" width="33.875" style="2" customWidth="1"/>
    <col min="7344" max="7368" width="0" style="2" hidden="1" customWidth="1"/>
    <col min="7369" max="7369" width="10.875" style="2" customWidth="1"/>
    <col min="7370" max="7415" width="0" style="2" hidden="1" customWidth="1"/>
    <col min="7416" max="7416" width="12" style="2" customWidth="1"/>
    <col min="7417" max="7424" width="0" style="2" hidden="1" customWidth="1"/>
    <col min="7425" max="7425" width="12.5" style="2" customWidth="1"/>
    <col min="7426" max="7432" width="11.875" style="2" customWidth="1"/>
    <col min="7433" max="7433" width="13.375" style="2" customWidth="1"/>
    <col min="7434" max="7442" width="12.875" style="2" customWidth="1"/>
    <col min="7443" max="7443" width="13.5" style="2" customWidth="1"/>
    <col min="7444" max="7444" width="14.25" style="2" customWidth="1"/>
    <col min="7445" max="7445" width="12.25" style="2" customWidth="1"/>
    <col min="7446" max="7447" width="12" style="2" customWidth="1"/>
    <col min="7448" max="7448" width="12.875" style="2" customWidth="1"/>
    <col min="7449" max="7450" width="0" style="2" hidden="1" customWidth="1"/>
    <col min="7451" max="7451" width="10.875" style="2" customWidth="1"/>
    <col min="7452" max="7452" width="0" style="2" hidden="1" customWidth="1"/>
    <col min="7453" max="7453" width="12.625" style="2" customWidth="1"/>
    <col min="7454" max="7454" width="13.5" style="2" customWidth="1"/>
    <col min="7455" max="7455" width="13.75" style="2" customWidth="1"/>
    <col min="7456" max="7456" width="8.75" style="2" bestFit="1" customWidth="1"/>
    <col min="7457" max="7457" width="11.25" style="2" customWidth="1"/>
    <col min="7458" max="7458" width="11.75" style="2" customWidth="1"/>
    <col min="7459" max="7459" width="10.875" style="2" customWidth="1"/>
    <col min="7460" max="7460" width="9.125" style="2" customWidth="1"/>
    <col min="7461" max="7461" width="10.875" style="2" customWidth="1"/>
    <col min="7462" max="7462" width="9" style="2"/>
    <col min="7463" max="7463" width="10.125" style="2" customWidth="1"/>
    <col min="7464" max="7466" width="11.25" style="2" customWidth="1"/>
    <col min="7467" max="7467" width="12.625" style="2" customWidth="1"/>
    <col min="7468" max="7468" width="8.75" style="2" bestFit="1" customWidth="1"/>
    <col min="7469" max="7597" width="9" style="2"/>
    <col min="7598" max="7598" width="3.5" style="2" customWidth="1"/>
    <col min="7599" max="7599" width="33.875" style="2" customWidth="1"/>
    <col min="7600" max="7624" width="0" style="2" hidden="1" customWidth="1"/>
    <col min="7625" max="7625" width="10.875" style="2" customWidth="1"/>
    <col min="7626" max="7671" width="0" style="2" hidden="1" customWidth="1"/>
    <col min="7672" max="7672" width="12" style="2" customWidth="1"/>
    <col min="7673" max="7680" width="0" style="2" hidden="1" customWidth="1"/>
    <col min="7681" max="7681" width="12.5" style="2" customWidth="1"/>
    <col min="7682" max="7688" width="11.875" style="2" customWidth="1"/>
    <col min="7689" max="7689" width="13.375" style="2" customWidth="1"/>
    <col min="7690" max="7698" width="12.875" style="2" customWidth="1"/>
    <col min="7699" max="7699" width="13.5" style="2" customWidth="1"/>
    <col min="7700" max="7700" width="14.25" style="2" customWidth="1"/>
    <col min="7701" max="7701" width="12.25" style="2" customWidth="1"/>
    <col min="7702" max="7703" width="12" style="2" customWidth="1"/>
    <col min="7704" max="7704" width="12.875" style="2" customWidth="1"/>
    <col min="7705" max="7706" width="0" style="2" hidden="1" customWidth="1"/>
    <col min="7707" max="7707" width="10.875" style="2" customWidth="1"/>
    <col min="7708" max="7708" width="0" style="2" hidden="1" customWidth="1"/>
    <col min="7709" max="7709" width="12.625" style="2" customWidth="1"/>
    <col min="7710" max="7710" width="13.5" style="2" customWidth="1"/>
    <col min="7711" max="7711" width="13.75" style="2" customWidth="1"/>
    <col min="7712" max="7712" width="8.75" style="2" bestFit="1" customWidth="1"/>
    <col min="7713" max="7713" width="11.25" style="2" customWidth="1"/>
    <col min="7714" max="7714" width="11.75" style="2" customWidth="1"/>
    <col min="7715" max="7715" width="10.875" style="2" customWidth="1"/>
    <col min="7716" max="7716" width="9.125" style="2" customWidth="1"/>
    <col min="7717" max="7717" width="10.875" style="2" customWidth="1"/>
    <col min="7718" max="7718" width="9" style="2"/>
    <col min="7719" max="7719" width="10.125" style="2" customWidth="1"/>
    <col min="7720" max="7722" width="11.25" style="2" customWidth="1"/>
    <col min="7723" max="7723" width="12.625" style="2" customWidth="1"/>
    <col min="7724" max="7724" width="8.75" style="2" bestFit="1" customWidth="1"/>
    <col min="7725" max="7853" width="9" style="2"/>
    <col min="7854" max="7854" width="3.5" style="2" customWidth="1"/>
    <col min="7855" max="7855" width="33.875" style="2" customWidth="1"/>
    <col min="7856" max="7880" width="0" style="2" hidden="1" customWidth="1"/>
    <col min="7881" max="7881" width="10.875" style="2" customWidth="1"/>
    <col min="7882" max="7927" width="0" style="2" hidden="1" customWidth="1"/>
    <col min="7928" max="7928" width="12" style="2" customWidth="1"/>
    <col min="7929" max="7936" width="0" style="2" hidden="1" customWidth="1"/>
    <col min="7937" max="7937" width="12.5" style="2" customWidth="1"/>
    <col min="7938" max="7944" width="11.875" style="2" customWidth="1"/>
    <col min="7945" max="7945" width="13.375" style="2" customWidth="1"/>
    <col min="7946" max="7954" width="12.875" style="2" customWidth="1"/>
    <col min="7955" max="7955" width="13.5" style="2" customWidth="1"/>
    <col min="7956" max="7956" width="14.25" style="2" customWidth="1"/>
    <col min="7957" max="7957" width="12.25" style="2" customWidth="1"/>
    <col min="7958" max="7959" width="12" style="2" customWidth="1"/>
    <col min="7960" max="7960" width="12.875" style="2" customWidth="1"/>
    <col min="7961" max="7962" width="0" style="2" hidden="1" customWidth="1"/>
    <col min="7963" max="7963" width="10.875" style="2" customWidth="1"/>
    <col min="7964" max="7964" width="0" style="2" hidden="1" customWidth="1"/>
    <col min="7965" max="7965" width="12.625" style="2" customWidth="1"/>
    <col min="7966" max="7966" width="13.5" style="2" customWidth="1"/>
    <col min="7967" max="7967" width="13.75" style="2" customWidth="1"/>
    <col min="7968" max="7968" width="8.75" style="2" bestFit="1" customWidth="1"/>
    <col min="7969" max="7969" width="11.25" style="2" customWidth="1"/>
    <col min="7970" max="7970" width="11.75" style="2" customWidth="1"/>
    <col min="7971" max="7971" width="10.875" style="2" customWidth="1"/>
    <col min="7972" max="7972" width="9.125" style="2" customWidth="1"/>
    <col min="7973" max="7973" width="10.875" style="2" customWidth="1"/>
    <col min="7974" max="7974" width="9" style="2"/>
    <col min="7975" max="7975" width="10.125" style="2" customWidth="1"/>
    <col min="7976" max="7978" width="11.25" style="2" customWidth="1"/>
    <col min="7979" max="7979" width="12.625" style="2" customWidth="1"/>
    <col min="7980" max="7980" width="8.75" style="2" bestFit="1" customWidth="1"/>
    <col min="7981" max="8109" width="9" style="2"/>
    <col min="8110" max="8110" width="3.5" style="2" customWidth="1"/>
    <col min="8111" max="8111" width="33.875" style="2" customWidth="1"/>
    <col min="8112" max="8136" width="0" style="2" hidden="1" customWidth="1"/>
    <col min="8137" max="8137" width="10.875" style="2" customWidth="1"/>
    <col min="8138" max="8183" width="0" style="2" hidden="1" customWidth="1"/>
    <col min="8184" max="8184" width="12" style="2" customWidth="1"/>
    <col min="8185" max="8192" width="0" style="2" hidden="1" customWidth="1"/>
    <col min="8193" max="8193" width="12.5" style="2" customWidth="1"/>
    <col min="8194" max="8200" width="11.875" style="2" customWidth="1"/>
    <col min="8201" max="8201" width="13.375" style="2" customWidth="1"/>
    <col min="8202" max="8210" width="12.875" style="2" customWidth="1"/>
    <col min="8211" max="8211" width="13.5" style="2" customWidth="1"/>
    <col min="8212" max="8212" width="14.25" style="2" customWidth="1"/>
    <col min="8213" max="8213" width="12.25" style="2" customWidth="1"/>
    <col min="8214" max="8215" width="12" style="2" customWidth="1"/>
    <col min="8216" max="8216" width="12.875" style="2" customWidth="1"/>
    <col min="8217" max="8218" width="0" style="2" hidden="1" customWidth="1"/>
    <col min="8219" max="8219" width="10.875" style="2" customWidth="1"/>
    <col min="8220" max="8220" width="0" style="2" hidden="1" customWidth="1"/>
    <col min="8221" max="8221" width="12.625" style="2" customWidth="1"/>
    <col min="8222" max="8222" width="13.5" style="2" customWidth="1"/>
    <col min="8223" max="8223" width="13.75" style="2" customWidth="1"/>
    <col min="8224" max="8224" width="8.75" style="2" bestFit="1" customWidth="1"/>
    <col min="8225" max="8225" width="11.25" style="2" customWidth="1"/>
    <col min="8226" max="8226" width="11.75" style="2" customWidth="1"/>
    <col min="8227" max="8227" width="10.875" style="2" customWidth="1"/>
    <col min="8228" max="8228" width="9.125" style="2" customWidth="1"/>
    <col min="8229" max="8229" width="10.875" style="2" customWidth="1"/>
    <col min="8230" max="8230" width="9" style="2"/>
    <col min="8231" max="8231" width="10.125" style="2" customWidth="1"/>
    <col min="8232" max="8234" width="11.25" style="2" customWidth="1"/>
    <col min="8235" max="8235" width="12.625" style="2" customWidth="1"/>
    <col min="8236" max="8236" width="8.75" style="2" bestFit="1" customWidth="1"/>
    <col min="8237" max="8365" width="9" style="2"/>
    <col min="8366" max="8366" width="3.5" style="2" customWidth="1"/>
    <col min="8367" max="8367" width="33.875" style="2" customWidth="1"/>
    <col min="8368" max="8392" width="0" style="2" hidden="1" customWidth="1"/>
    <col min="8393" max="8393" width="10.875" style="2" customWidth="1"/>
    <col min="8394" max="8439" width="0" style="2" hidden="1" customWidth="1"/>
    <col min="8440" max="8440" width="12" style="2" customWidth="1"/>
    <col min="8441" max="8448" width="0" style="2" hidden="1" customWidth="1"/>
    <col min="8449" max="8449" width="12.5" style="2" customWidth="1"/>
    <col min="8450" max="8456" width="11.875" style="2" customWidth="1"/>
    <col min="8457" max="8457" width="13.375" style="2" customWidth="1"/>
    <col min="8458" max="8466" width="12.875" style="2" customWidth="1"/>
    <col min="8467" max="8467" width="13.5" style="2" customWidth="1"/>
    <col min="8468" max="8468" width="14.25" style="2" customWidth="1"/>
    <col min="8469" max="8469" width="12.25" style="2" customWidth="1"/>
    <col min="8470" max="8471" width="12" style="2" customWidth="1"/>
    <col min="8472" max="8472" width="12.875" style="2" customWidth="1"/>
    <col min="8473" max="8474" width="0" style="2" hidden="1" customWidth="1"/>
    <col min="8475" max="8475" width="10.875" style="2" customWidth="1"/>
    <col min="8476" max="8476" width="0" style="2" hidden="1" customWidth="1"/>
    <col min="8477" max="8477" width="12.625" style="2" customWidth="1"/>
    <col min="8478" max="8478" width="13.5" style="2" customWidth="1"/>
    <col min="8479" max="8479" width="13.75" style="2" customWidth="1"/>
    <col min="8480" max="8480" width="8.75" style="2" bestFit="1" customWidth="1"/>
    <col min="8481" max="8481" width="11.25" style="2" customWidth="1"/>
    <col min="8482" max="8482" width="11.75" style="2" customWidth="1"/>
    <col min="8483" max="8483" width="10.875" style="2" customWidth="1"/>
    <col min="8484" max="8484" width="9.125" style="2" customWidth="1"/>
    <col min="8485" max="8485" width="10.875" style="2" customWidth="1"/>
    <col min="8486" max="8486" width="9" style="2"/>
    <col min="8487" max="8487" width="10.125" style="2" customWidth="1"/>
    <col min="8488" max="8490" width="11.25" style="2" customWidth="1"/>
    <col min="8491" max="8491" width="12.625" style="2" customWidth="1"/>
    <col min="8492" max="8492" width="8.75" style="2" bestFit="1" customWidth="1"/>
    <col min="8493" max="8621" width="9" style="2"/>
    <col min="8622" max="8622" width="3.5" style="2" customWidth="1"/>
    <col min="8623" max="8623" width="33.875" style="2" customWidth="1"/>
    <col min="8624" max="8648" width="0" style="2" hidden="1" customWidth="1"/>
    <col min="8649" max="8649" width="10.875" style="2" customWidth="1"/>
    <col min="8650" max="8695" width="0" style="2" hidden="1" customWidth="1"/>
    <col min="8696" max="8696" width="12" style="2" customWidth="1"/>
    <col min="8697" max="8704" width="0" style="2" hidden="1" customWidth="1"/>
    <col min="8705" max="8705" width="12.5" style="2" customWidth="1"/>
    <col min="8706" max="8712" width="11.875" style="2" customWidth="1"/>
    <col min="8713" max="8713" width="13.375" style="2" customWidth="1"/>
    <col min="8714" max="8722" width="12.875" style="2" customWidth="1"/>
    <col min="8723" max="8723" width="13.5" style="2" customWidth="1"/>
    <col min="8724" max="8724" width="14.25" style="2" customWidth="1"/>
    <col min="8725" max="8725" width="12.25" style="2" customWidth="1"/>
    <col min="8726" max="8727" width="12" style="2" customWidth="1"/>
    <col min="8728" max="8728" width="12.875" style="2" customWidth="1"/>
    <col min="8729" max="8730" width="0" style="2" hidden="1" customWidth="1"/>
    <col min="8731" max="8731" width="10.875" style="2" customWidth="1"/>
    <col min="8732" max="8732" width="0" style="2" hidden="1" customWidth="1"/>
    <col min="8733" max="8733" width="12.625" style="2" customWidth="1"/>
    <col min="8734" max="8734" width="13.5" style="2" customWidth="1"/>
    <col min="8735" max="8735" width="13.75" style="2" customWidth="1"/>
    <col min="8736" max="8736" width="8.75" style="2" bestFit="1" customWidth="1"/>
    <col min="8737" max="8737" width="11.25" style="2" customWidth="1"/>
    <col min="8738" max="8738" width="11.75" style="2" customWidth="1"/>
    <col min="8739" max="8739" width="10.875" style="2" customWidth="1"/>
    <col min="8740" max="8740" width="9.125" style="2" customWidth="1"/>
    <col min="8741" max="8741" width="10.875" style="2" customWidth="1"/>
    <col min="8742" max="8742" width="9" style="2"/>
    <col min="8743" max="8743" width="10.125" style="2" customWidth="1"/>
    <col min="8744" max="8746" width="11.25" style="2" customWidth="1"/>
    <col min="8747" max="8747" width="12.625" style="2" customWidth="1"/>
    <col min="8748" max="8748" width="8.75" style="2" bestFit="1" customWidth="1"/>
    <col min="8749" max="8877" width="9" style="2"/>
    <col min="8878" max="8878" width="3.5" style="2" customWidth="1"/>
    <col min="8879" max="8879" width="33.875" style="2" customWidth="1"/>
    <col min="8880" max="8904" width="0" style="2" hidden="1" customWidth="1"/>
    <col min="8905" max="8905" width="10.875" style="2" customWidth="1"/>
    <col min="8906" max="8951" width="0" style="2" hidden="1" customWidth="1"/>
    <col min="8952" max="8952" width="12" style="2" customWidth="1"/>
    <col min="8953" max="8960" width="0" style="2" hidden="1" customWidth="1"/>
    <col min="8961" max="8961" width="12.5" style="2" customWidth="1"/>
    <col min="8962" max="8968" width="11.875" style="2" customWidth="1"/>
    <col min="8969" max="8969" width="13.375" style="2" customWidth="1"/>
    <col min="8970" max="8978" width="12.875" style="2" customWidth="1"/>
    <col min="8979" max="8979" width="13.5" style="2" customWidth="1"/>
    <col min="8980" max="8980" width="14.25" style="2" customWidth="1"/>
    <col min="8981" max="8981" width="12.25" style="2" customWidth="1"/>
    <col min="8982" max="8983" width="12" style="2" customWidth="1"/>
    <col min="8984" max="8984" width="12.875" style="2" customWidth="1"/>
    <col min="8985" max="8986" width="0" style="2" hidden="1" customWidth="1"/>
    <col min="8987" max="8987" width="10.875" style="2" customWidth="1"/>
    <col min="8988" max="8988" width="0" style="2" hidden="1" customWidth="1"/>
    <col min="8989" max="8989" width="12.625" style="2" customWidth="1"/>
    <col min="8990" max="8990" width="13.5" style="2" customWidth="1"/>
    <col min="8991" max="8991" width="13.75" style="2" customWidth="1"/>
    <col min="8992" max="8992" width="8.75" style="2" bestFit="1" customWidth="1"/>
    <col min="8993" max="8993" width="11.25" style="2" customWidth="1"/>
    <col min="8994" max="8994" width="11.75" style="2" customWidth="1"/>
    <col min="8995" max="8995" width="10.875" style="2" customWidth="1"/>
    <col min="8996" max="8996" width="9.125" style="2" customWidth="1"/>
    <col min="8997" max="8997" width="10.875" style="2" customWidth="1"/>
    <col min="8998" max="8998" width="9" style="2"/>
    <col min="8999" max="8999" width="10.125" style="2" customWidth="1"/>
    <col min="9000" max="9002" width="11.25" style="2" customWidth="1"/>
    <col min="9003" max="9003" width="12.625" style="2" customWidth="1"/>
    <col min="9004" max="9004" width="8.75" style="2" bestFit="1" customWidth="1"/>
    <col min="9005" max="9133" width="9" style="2"/>
    <col min="9134" max="9134" width="3.5" style="2" customWidth="1"/>
    <col min="9135" max="9135" width="33.875" style="2" customWidth="1"/>
    <col min="9136" max="9160" width="0" style="2" hidden="1" customWidth="1"/>
    <col min="9161" max="9161" width="10.875" style="2" customWidth="1"/>
    <col min="9162" max="9207" width="0" style="2" hidden="1" customWidth="1"/>
    <col min="9208" max="9208" width="12" style="2" customWidth="1"/>
    <col min="9209" max="9216" width="0" style="2" hidden="1" customWidth="1"/>
    <col min="9217" max="9217" width="12.5" style="2" customWidth="1"/>
    <col min="9218" max="9224" width="11.875" style="2" customWidth="1"/>
    <col min="9225" max="9225" width="13.375" style="2" customWidth="1"/>
    <col min="9226" max="9234" width="12.875" style="2" customWidth="1"/>
    <col min="9235" max="9235" width="13.5" style="2" customWidth="1"/>
    <col min="9236" max="9236" width="14.25" style="2" customWidth="1"/>
    <col min="9237" max="9237" width="12.25" style="2" customWidth="1"/>
    <col min="9238" max="9239" width="12" style="2" customWidth="1"/>
    <col min="9240" max="9240" width="12.875" style="2" customWidth="1"/>
    <col min="9241" max="9242" width="0" style="2" hidden="1" customWidth="1"/>
    <col min="9243" max="9243" width="10.875" style="2" customWidth="1"/>
    <col min="9244" max="9244" width="0" style="2" hidden="1" customWidth="1"/>
    <col min="9245" max="9245" width="12.625" style="2" customWidth="1"/>
    <col min="9246" max="9246" width="13.5" style="2" customWidth="1"/>
    <col min="9247" max="9247" width="13.75" style="2" customWidth="1"/>
    <col min="9248" max="9248" width="8.75" style="2" bestFit="1" customWidth="1"/>
    <col min="9249" max="9249" width="11.25" style="2" customWidth="1"/>
    <col min="9250" max="9250" width="11.75" style="2" customWidth="1"/>
    <col min="9251" max="9251" width="10.875" style="2" customWidth="1"/>
    <col min="9252" max="9252" width="9.125" style="2" customWidth="1"/>
    <col min="9253" max="9253" width="10.875" style="2" customWidth="1"/>
    <col min="9254" max="9254" width="9" style="2"/>
    <col min="9255" max="9255" width="10.125" style="2" customWidth="1"/>
    <col min="9256" max="9258" width="11.25" style="2" customWidth="1"/>
    <col min="9259" max="9259" width="12.625" style="2" customWidth="1"/>
    <col min="9260" max="9260" width="8.75" style="2" bestFit="1" customWidth="1"/>
    <col min="9261" max="9389" width="9" style="2"/>
    <col min="9390" max="9390" width="3.5" style="2" customWidth="1"/>
    <col min="9391" max="9391" width="33.875" style="2" customWidth="1"/>
    <col min="9392" max="9416" width="0" style="2" hidden="1" customWidth="1"/>
    <col min="9417" max="9417" width="10.875" style="2" customWidth="1"/>
    <col min="9418" max="9463" width="0" style="2" hidden="1" customWidth="1"/>
    <col min="9464" max="9464" width="12" style="2" customWidth="1"/>
    <col min="9465" max="9472" width="0" style="2" hidden="1" customWidth="1"/>
    <col min="9473" max="9473" width="12.5" style="2" customWidth="1"/>
    <col min="9474" max="9480" width="11.875" style="2" customWidth="1"/>
    <col min="9481" max="9481" width="13.375" style="2" customWidth="1"/>
    <col min="9482" max="9490" width="12.875" style="2" customWidth="1"/>
    <col min="9491" max="9491" width="13.5" style="2" customWidth="1"/>
    <col min="9492" max="9492" width="14.25" style="2" customWidth="1"/>
    <col min="9493" max="9493" width="12.25" style="2" customWidth="1"/>
    <col min="9494" max="9495" width="12" style="2" customWidth="1"/>
    <col min="9496" max="9496" width="12.875" style="2" customWidth="1"/>
    <col min="9497" max="9498" width="0" style="2" hidden="1" customWidth="1"/>
    <col min="9499" max="9499" width="10.875" style="2" customWidth="1"/>
    <col min="9500" max="9500" width="0" style="2" hidden="1" customWidth="1"/>
    <col min="9501" max="9501" width="12.625" style="2" customWidth="1"/>
    <col min="9502" max="9502" width="13.5" style="2" customWidth="1"/>
    <col min="9503" max="9503" width="13.75" style="2" customWidth="1"/>
    <col min="9504" max="9504" width="8.75" style="2" bestFit="1" customWidth="1"/>
    <col min="9505" max="9505" width="11.25" style="2" customWidth="1"/>
    <col min="9506" max="9506" width="11.75" style="2" customWidth="1"/>
    <col min="9507" max="9507" width="10.875" style="2" customWidth="1"/>
    <col min="9508" max="9508" width="9.125" style="2" customWidth="1"/>
    <col min="9509" max="9509" width="10.875" style="2" customWidth="1"/>
    <col min="9510" max="9510" width="9" style="2"/>
    <col min="9511" max="9511" width="10.125" style="2" customWidth="1"/>
    <col min="9512" max="9514" width="11.25" style="2" customWidth="1"/>
    <col min="9515" max="9515" width="12.625" style="2" customWidth="1"/>
    <col min="9516" max="9516" width="8.75" style="2" bestFit="1" customWidth="1"/>
    <col min="9517" max="9645" width="9" style="2"/>
    <col min="9646" max="9646" width="3.5" style="2" customWidth="1"/>
    <col min="9647" max="9647" width="33.875" style="2" customWidth="1"/>
    <col min="9648" max="9672" width="0" style="2" hidden="1" customWidth="1"/>
    <col min="9673" max="9673" width="10.875" style="2" customWidth="1"/>
    <col min="9674" max="9719" width="0" style="2" hidden="1" customWidth="1"/>
    <col min="9720" max="9720" width="12" style="2" customWidth="1"/>
    <col min="9721" max="9728" width="0" style="2" hidden="1" customWidth="1"/>
    <col min="9729" max="9729" width="12.5" style="2" customWidth="1"/>
    <col min="9730" max="9736" width="11.875" style="2" customWidth="1"/>
    <col min="9737" max="9737" width="13.375" style="2" customWidth="1"/>
    <col min="9738" max="9746" width="12.875" style="2" customWidth="1"/>
    <col min="9747" max="9747" width="13.5" style="2" customWidth="1"/>
    <col min="9748" max="9748" width="14.25" style="2" customWidth="1"/>
    <col min="9749" max="9749" width="12.25" style="2" customWidth="1"/>
    <col min="9750" max="9751" width="12" style="2" customWidth="1"/>
    <col min="9752" max="9752" width="12.875" style="2" customWidth="1"/>
    <col min="9753" max="9754" width="0" style="2" hidden="1" customWidth="1"/>
    <col min="9755" max="9755" width="10.875" style="2" customWidth="1"/>
    <col min="9756" max="9756" width="0" style="2" hidden="1" customWidth="1"/>
    <col min="9757" max="9757" width="12.625" style="2" customWidth="1"/>
    <col min="9758" max="9758" width="13.5" style="2" customWidth="1"/>
    <col min="9759" max="9759" width="13.75" style="2" customWidth="1"/>
    <col min="9760" max="9760" width="8.75" style="2" bestFit="1" customWidth="1"/>
    <col min="9761" max="9761" width="11.25" style="2" customWidth="1"/>
    <col min="9762" max="9762" width="11.75" style="2" customWidth="1"/>
    <col min="9763" max="9763" width="10.875" style="2" customWidth="1"/>
    <col min="9764" max="9764" width="9.125" style="2" customWidth="1"/>
    <col min="9765" max="9765" width="10.875" style="2" customWidth="1"/>
    <col min="9766" max="9766" width="9" style="2"/>
    <col min="9767" max="9767" width="10.125" style="2" customWidth="1"/>
    <col min="9768" max="9770" width="11.25" style="2" customWidth="1"/>
    <col min="9771" max="9771" width="12.625" style="2" customWidth="1"/>
    <col min="9772" max="9772" width="8.75" style="2" bestFit="1" customWidth="1"/>
    <col min="9773" max="9901" width="9" style="2"/>
    <col min="9902" max="9902" width="3.5" style="2" customWidth="1"/>
    <col min="9903" max="9903" width="33.875" style="2" customWidth="1"/>
    <col min="9904" max="9928" width="0" style="2" hidden="1" customWidth="1"/>
    <col min="9929" max="9929" width="10.875" style="2" customWidth="1"/>
    <col min="9930" max="9975" width="0" style="2" hidden="1" customWidth="1"/>
    <col min="9976" max="9976" width="12" style="2" customWidth="1"/>
    <col min="9977" max="9984" width="0" style="2" hidden="1" customWidth="1"/>
    <col min="9985" max="9985" width="12.5" style="2" customWidth="1"/>
    <col min="9986" max="9992" width="11.875" style="2" customWidth="1"/>
    <col min="9993" max="9993" width="13.375" style="2" customWidth="1"/>
    <col min="9994" max="10002" width="12.875" style="2" customWidth="1"/>
    <col min="10003" max="10003" width="13.5" style="2" customWidth="1"/>
    <col min="10004" max="10004" width="14.25" style="2" customWidth="1"/>
    <col min="10005" max="10005" width="12.25" style="2" customWidth="1"/>
    <col min="10006" max="10007" width="12" style="2" customWidth="1"/>
    <col min="10008" max="10008" width="12.875" style="2" customWidth="1"/>
    <col min="10009" max="10010" width="0" style="2" hidden="1" customWidth="1"/>
    <col min="10011" max="10011" width="10.875" style="2" customWidth="1"/>
    <col min="10012" max="10012" width="0" style="2" hidden="1" customWidth="1"/>
    <col min="10013" max="10013" width="12.625" style="2" customWidth="1"/>
    <col min="10014" max="10014" width="13.5" style="2" customWidth="1"/>
    <col min="10015" max="10015" width="13.75" style="2" customWidth="1"/>
    <col min="10016" max="10016" width="8.75" style="2" bestFit="1" customWidth="1"/>
    <col min="10017" max="10017" width="11.25" style="2" customWidth="1"/>
    <col min="10018" max="10018" width="11.75" style="2" customWidth="1"/>
    <col min="10019" max="10019" width="10.875" style="2" customWidth="1"/>
    <col min="10020" max="10020" width="9.125" style="2" customWidth="1"/>
    <col min="10021" max="10021" width="10.875" style="2" customWidth="1"/>
    <col min="10022" max="10022" width="9" style="2"/>
    <col min="10023" max="10023" width="10.125" style="2" customWidth="1"/>
    <col min="10024" max="10026" width="11.25" style="2" customWidth="1"/>
    <col min="10027" max="10027" width="12.625" style="2" customWidth="1"/>
    <col min="10028" max="10028" width="8.75" style="2" bestFit="1" customWidth="1"/>
    <col min="10029" max="10157" width="9" style="2"/>
    <col min="10158" max="10158" width="3.5" style="2" customWidth="1"/>
    <col min="10159" max="10159" width="33.875" style="2" customWidth="1"/>
    <col min="10160" max="10184" width="0" style="2" hidden="1" customWidth="1"/>
    <col min="10185" max="10185" width="10.875" style="2" customWidth="1"/>
    <col min="10186" max="10231" width="0" style="2" hidden="1" customWidth="1"/>
    <col min="10232" max="10232" width="12" style="2" customWidth="1"/>
    <col min="10233" max="10240" width="0" style="2" hidden="1" customWidth="1"/>
    <col min="10241" max="10241" width="12.5" style="2" customWidth="1"/>
    <col min="10242" max="10248" width="11.875" style="2" customWidth="1"/>
    <col min="10249" max="10249" width="13.375" style="2" customWidth="1"/>
    <col min="10250" max="10258" width="12.875" style="2" customWidth="1"/>
    <col min="10259" max="10259" width="13.5" style="2" customWidth="1"/>
    <col min="10260" max="10260" width="14.25" style="2" customWidth="1"/>
    <col min="10261" max="10261" width="12.25" style="2" customWidth="1"/>
    <col min="10262" max="10263" width="12" style="2" customWidth="1"/>
    <col min="10264" max="10264" width="12.875" style="2" customWidth="1"/>
    <col min="10265" max="10266" width="0" style="2" hidden="1" customWidth="1"/>
    <col min="10267" max="10267" width="10.875" style="2" customWidth="1"/>
    <col min="10268" max="10268" width="0" style="2" hidden="1" customWidth="1"/>
    <col min="10269" max="10269" width="12.625" style="2" customWidth="1"/>
    <col min="10270" max="10270" width="13.5" style="2" customWidth="1"/>
    <col min="10271" max="10271" width="13.75" style="2" customWidth="1"/>
    <col min="10272" max="10272" width="8.75" style="2" bestFit="1" customWidth="1"/>
    <col min="10273" max="10273" width="11.25" style="2" customWidth="1"/>
    <col min="10274" max="10274" width="11.75" style="2" customWidth="1"/>
    <col min="10275" max="10275" width="10.875" style="2" customWidth="1"/>
    <col min="10276" max="10276" width="9.125" style="2" customWidth="1"/>
    <col min="10277" max="10277" width="10.875" style="2" customWidth="1"/>
    <col min="10278" max="10278" width="9" style="2"/>
    <col min="10279" max="10279" width="10.125" style="2" customWidth="1"/>
    <col min="10280" max="10282" width="11.25" style="2" customWidth="1"/>
    <col min="10283" max="10283" width="12.625" style="2" customWidth="1"/>
    <col min="10284" max="10284" width="8.75" style="2" bestFit="1" customWidth="1"/>
    <col min="10285" max="10413" width="9" style="2"/>
    <col min="10414" max="10414" width="3.5" style="2" customWidth="1"/>
    <col min="10415" max="10415" width="33.875" style="2" customWidth="1"/>
    <col min="10416" max="10440" width="0" style="2" hidden="1" customWidth="1"/>
    <col min="10441" max="10441" width="10.875" style="2" customWidth="1"/>
    <col min="10442" max="10487" width="0" style="2" hidden="1" customWidth="1"/>
    <col min="10488" max="10488" width="12" style="2" customWidth="1"/>
    <col min="10489" max="10496" width="0" style="2" hidden="1" customWidth="1"/>
    <col min="10497" max="10497" width="12.5" style="2" customWidth="1"/>
    <col min="10498" max="10504" width="11.875" style="2" customWidth="1"/>
    <col min="10505" max="10505" width="13.375" style="2" customWidth="1"/>
    <col min="10506" max="10514" width="12.875" style="2" customWidth="1"/>
    <col min="10515" max="10515" width="13.5" style="2" customWidth="1"/>
    <col min="10516" max="10516" width="14.25" style="2" customWidth="1"/>
    <col min="10517" max="10517" width="12.25" style="2" customWidth="1"/>
    <col min="10518" max="10519" width="12" style="2" customWidth="1"/>
    <col min="10520" max="10520" width="12.875" style="2" customWidth="1"/>
    <col min="10521" max="10522" width="0" style="2" hidden="1" customWidth="1"/>
    <col min="10523" max="10523" width="10.875" style="2" customWidth="1"/>
    <col min="10524" max="10524" width="0" style="2" hidden="1" customWidth="1"/>
    <col min="10525" max="10525" width="12.625" style="2" customWidth="1"/>
    <col min="10526" max="10526" width="13.5" style="2" customWidth="1"/>
    <col min="10527" max="10527" width="13.75" style="2" customWidth="1"/>
    <col min="10528" max="10528" width="8.75" style="2" bestFit="1" customWidth="1"/>
    <col min="10529" max="10529" width="11.25" style="2" customWidth="1"/>
    <col min="10530" max="10530" width="11.75" style="2" customWidth="1"/>
    <col min="10531" max="10531" width="10.875" style="2" customWidth="1"/>
    <col min="10532" max="10532" width="9.125" style="2" customWidth="1"/>
    <col min="10533" max="10533" width="10.875" style="2" customWidth="1"/>
    <col min="10534" max="10534" width="9" style="2"/>
    <col min="10535" max="10535" width="10.125" style="2" customWidth="1"/>
    <col min="10536" max="10538" width="11.25" style="2" customWidth="1"/>
    <col min="10539" max="10539" width="12.625" style="2" customWidth="1"/>
    <col min="10540" max="10540" width="8.75" style="2" bestFit="1" customWidth="1"/>
    <col min="10541" max="10669" width="9" style="2"/>
    <col min="10670" max="10670" width="3.5" style="2" customWidth="1"/>
    <col min="10671" max="10671" width="33.875" style="2" customWidth="1"/>
    <col min="10672" max="10696" width="0" style="2" hidden="1" customWidth="1"/>
    <col min="10697" max="10697" width="10.875" style="2" customWidth="1"/>
    <col min="10698" max="10743" width="0" style="2" hidden="1" customWidth="1"/>
    <col min="10744" max="10744" width="12" style="2" customWidth="1"/>
    <col min="10745" max="10752" width="0" style="2" hidden="1" customWidth="1"/>
    <col min="10753" max="10753" width="12.5" style="2" customWidth="1"/>
    <col min="10754" max="10760" width="11.875" style="2" customWidth="1"/>
    <col min="10761" max="10761" width="13.375" style="2" customWidth="1"/>
    <col min="10762" max="10770" width="12.875" style="2" customWidth="1"/>
    <col min="10771" max="10771" width="13.5" style="2" customWidth="1"/>
    <col min="10772" max="10772" width="14.25" style="2" customWidth="1"/>
    <col min="10773" max="10773" width="12.25" style="2" customWidth="1"/>
    <col min="10774" max="10775" width="12" style="2" customWidth="1"/>
    <col min="10776" max="10776" width="12.875" style="2" customWidth="1"/>
    <col min="10777" max="10778" width="0" style="2" hidden="1" customWidth="1"/>
    <col min="10779" max="10779" width="10.875" style="2" customWidth="1"/>
    <col min="10780" max="10780" width="0" style="2" hidden="1" customWidth="1"/>
    <col min="10781" max="10781" width="12.625" style="2" customWidth="1"/>
    <col min="10782" max="10782" width="13.5" style="2" customWidth="1"/>
    <col min="10783" max="10783" width="13.75" style="2" customWidth="1"/>
    <col min="10784" max="10784" width="8.75" style="2" bestFit="1" customWidth="1"/>
    <col min="10785" max="10785" width="11.25" style="2" customWidth="1"/>
    <col min="10786" max="10786" width="11.75" style="2" customWidth="1"/>
    <col min="10787" max="10787" width="10.875" style="2" customWidth="1"/>
    <col min="10788" max="10788" width="9.125" style="2" customWidth="1"/>
    <col min="10789" max="10789" width="10.875" style="2" customWidth="1"/>
    <col min="10790" max="10790" width="9" style="2"/>
    <col min="10791" max="10791" width="10.125" style="2" customWidth="1"/>
    <col min="10792" max="10794" width="11.25" style="2" customWidth="1"/>
    <col min="10795" max="10795" width="12.625" style="2" customWidth="1"/>
    <col min="10796" max="10796" width="8.75" style="2" bestFit="1" customWidth="1"/>
    <col min="10797" max="10925" width="9" style="2"/>
    <col min="10926" max="10926" width="3.5" style="2" customWidth="1"/>
    <col min="10927" max="10927" width="33.875" style="2" customWidth="1"/>
    <col min="10928" max="10952" width="0" style="2" hidden="1" customWidth="1"/>
    <col min="10953" max="10953" width="10.875" style="2" customWidth="1"/>
    <col min="10954" max="10999" width="0" style="2" hidden="1" customWidth="1"/>
    <col min="11000" max="11000" width="12" style="2" customWidth="1"/>
    <col min="11001" max="11008" width="0" style="2" hidden="1" customWidth="1"/>
    <col min="11009" max="11009" width="12.5" style="2" customWidth="1"/>
    <col min="11010" max="11016" width="11.875" style="2" customWidth="1"/>
    <col min="11017" max="11017" width="13.375" style="2" customWidth="1"/>
    <col min="11018" max="11026" width="12.875" style="2" customWidth="1"/>
    <col min="11027" max="11027" width="13.5" style="2" customWidth="1"/>
    <col min="11028" max="11028" width="14.25" style="2" customWidth="1"/>
    <col min="11029" max="11029" width="12.25" style="2" customWidth="1"/>
    <col min="11030" max="11031" width="12" style="2" customWidth="1"/>
    <col min="11032" max="11032" width="12.875" style="2" customWidth="1"/>
    <col min="11033" max="11034" width="0" style="2" hidden="1" customWidth="1"/>
    <col min="11035" max="11035" width="10.875" style="2" customWidth="1"/>
    <col min="11036" max="11036" width="0" style="2" hidden="1" customWidth="1"/>
    <col min="11037" max="11037" width="12.625" style="2" customWidth="1"/>
    <col min="11038" max="11038" width="13.5" style="2" customWidth="1"/>
    <col min="11039" max="11039" width="13.75" style="2" customWidth="1"/>
    <col min="11040" max="11040" width="8.75" style="2" bestFit="1" customWidth="1"/>
    <col min="11041" max="11041" width="11.25" style="2" customWidth="1"/>
    <col min="11042" max="11042" width="11.75" style="2" customWidth="1"/>
    <col min="11043" max="11043" width="10.875" style="2" customWidth="1"/>
    <col min="11044" max="11044" width="9.125" style="2" customWidth="1"/>
    <col min="11045" max="11045" width="10.875" style="2" customWidth="1"/>
    <col min="11046" max="11046" width="9" style="2"/>
    <col min="11047" max="11047" width="10.125" style="2" customWidth="1"/>
    <col min="11048" max="11050" width="11.25" style="2" customWidth="1"/>
    <col min="11051" max="11051" width="12.625" style="2" customWidth="1"/>
    <col min="11052" max="11052" width="8.75" style="2" bestFit="1" customWidth="1"/>
    <col min="11053" max="11181" width="9" style="2"/>
    <col min="11182" max="11182" width="3.5" style="2" customWidth="1"/>
    <col min="11183" max="11183" width="33.875" style="2" customWidth="1"/>
    <col min="11184" max="11208" width="0" style="2" hidden="1" customWidth="1"/>
    <col min="11209" max="11209" width="10.875" style="2" customWidth="1"/>
    <col min="11210" max="11255" width="0" style="2" hidden="1" customWidth="1"/>
    <col min="11256" max="11256" width="12" style="2" customWidth="1"/>
    <col min="11257" max="11264" width="0" style="2" hidden="1" customWidth="1"/>
    <col min="11265" max="11265" width="12.5" style="2" customWidth="1"/>
    <col min="11266" max="11272" width="11.875" style="2" customWidth="1"/>
    <col min="11273" max="11273" width="13.375" style="2" customWidth="1"/>
    <col min="11274" max="11282" width="12.875" style="2" customWidth="1"/>
    <col min="11283" max="11283" width="13.5" style="2" customWidth="1"/>
    <col min="11284" max="11284" width="14.25" style="2" customWidth="1"/>
    <col min="11285" max="11285" width="12.25" style="2" customWidth="1"/>
    <col min="11286" max="11287" width="12" style="2" customWidth="1"/>
    <col min="11288" max="11288" width="12.875" style="2" customWidth="1"/>
    <col min="11289" max="11290" width="0" style="2" hidden="1" customWidth="1"/>
    <col min="11291" max="11291" width="10.875" style="2" customWidth="1"/>
    <col min="11292" max="11292" width="0" style="2" hidden="1" customWidth="1"/>
    <col min="11293" max="11293" width="12.625" style="2" customWidth="1"/>
    <col min="11294" max="11294" width="13.5" style="2" customWidth="1"/>
    <col min="11295" max="11295" width="13.75" style="2" customWidth="1"/>
    <col min="11296" max="11296" width="8.75" style="2" bestFit="1" customWidth="1"/>
    <col min="11297" max="11297" width="11.25" style="2" customWidth="1"/>
    <col min="11298" max="11298" width="11.75" style="2" customWidth="1"/>
    <col min="11299" max="11299" width="10.875" style="2" customWidth="1"/>
    <col min="11300" max="11300" width="9.125" style="2" customWidth="1"/>
    <col min="11301" max="11301" width="10.875" style="2" customWidth="1"/>
    <col min="11302" max="11302" width="9" style="2"/>
    <col min="11303" max="11303" width="10.125" style="2" customWidth="1"/>
    <col min="11304" max="11306" width="11.25" style="2" customWidth="1"/>
    <col min="11307" max="11307" width="12.625" style="2" customWidth="1"/>
    <col min="11308" max="11308" width="8.75" style="2" bestFit="1" customWidth="1"/>
    <col min="11309" max="11437" width="9" style="2"/>
    <col min="11438" max="11438" width="3.5" style="2" customWidth="1"/>
    <col min="11439" max="11439" width="33.875" style="2" customWidth="1"/>
    <col min="11440" max="11464" width="0" style="2" hidden="1" customWidth="1"/>
    <col min="11465" max="11465" width="10.875" style="2" customWidth="1"/>
    <col min="11466" max="11511" width="0" style="2" hidden="1" customWidth="1"/>
    <col min="11512" max="11512" width="12" style="2" customWidth="1"/>
    <col min="11513" max="11520" width="0" style="2" hidden="1" customWidth="1"/>
    <col min="11521" max="11521" width="12.5" style="2" customWidth="1"/>
    <col min="11522" max="11528" width="11.875" style="2" customWidth="1"/>
    <col min="11529" max="11529" width="13.375" style="2" customWidth="1"/>
    <col min="11530" max="11538" width="12.875" style="2" customWidth="1"/>
    <col min="11539" max="11539" width="13.5" style="2" customWidth="1"/>
    <col min="11540" max="11540" width="14.25" style="2" customWidth="1"/>
    <col min="11541" max="11541" width="12.25" style="2" customWidth="1"/>
    <col min="11542" max="11543" width="12" style="2" customWidth="1"/>
    <col min="11544" max="11544" width="12.875" style="2" customWidth="1"/>
    <col min="11545" max="11546" width="0" style="2" hidden="1" customWidth="1"/>
    <col min="11547" max="11547" width="10.875" style="2" customWidth="1"/>
    <col min="11548" max="11548" width="0" style="2" hidden="1" customWidth="1"/>
    <col min="11549" max="11549" width="12.625" style="2" customWidth="1"/>
    <col min="11550" max="11550" width="13.5" style="2" customWidth="1"/>
    <col min="11551" max="11551" width="13.75" style="2" customWidth="1"/>
    <col min="11552" max="11552" width="8.75" style="2" bestFit="1" customWidth="1"/>
    <col min="11553" max="11553" width="11.25" style="2" customWidth="1"/>
    <col min="11554" max="11554" width="11.75" style="2" customWidth="1"/>
    <col min="11555" max="11555" width="10.875" style="2" customWidth="1"/>
    <col min="11556" max="11556" width="9.125" style="2" customWidth="1"/>
    <col min="11557" max="11557" width="10.875" style="2" customWidth="1"/>
    <col min="11558" max="11558" width="9" style="2"/>
    <col min="11559" max="11559" width="10.125" style="2" customWidth="1"/>
    <col min="11560" max="11562" width="11.25" style="2" customWidth="1"/>
    <col min="11563" max="11563" width="12.625" style="2" customWidth="1"/>
    <col min="11564" max="11564" width="8.75" style="2" bestFit="1" customWidth="1"/>
    <col min="11565" max="11693" width="9" style="2"/>
    <col min="11694" max="11694" width="3.5" style="2" customWidth="1"/>
    <col min="11695" max="11695" width="33.875" style="2" customWidth="1"/>
    <col min="11696" max="11720" width="0" style="2" hidden="1" customWidth="1"/>
    <col min="11721" max="11721" width="10.875" style="2" customWidth="1"/>
    <col min="11722" max="11767" width="0" style="2" hidden="1" customWidth="1"/>
    <col min="11768" max="11768" width="12" style="2" customWidth="1"/>
    <col min="11769" max="11776" width="0" style="2" hidden="1" customWidth="1"/>
    <col min="11777" max="11777" width="12.5" style="2" customWidth="1"/>
    <col min="11778" max="11784" width="11.875" style="2" customWidth="1"/>
    <col min="11785" max="11785" width="13.375" style="2" customWidth="1"/>
    <col min="11786" max="11794" width="12.875" style="2" customWidth="1"/>
    <col min="11795" max="11795" width="13.5" style="2" customWidth="1"/>
    <col min="11796" max="11796" width="14.25" style="2" customWidth="1"/>
    <col min="11797" max="11797" width="12.25" style="2" customWidth="1"/>
    <col min="11798" max="11799" width="12" style="2" customWidth="1"/>
    <col min="11800" max="11800" width="12.875" style="2" customWidth="1"/>
    <col min="11801" max="11802" width="0" style="2" hidden="1" customWidth="1"/>
    <col min="11803" max="11803" width="10.875" style="2" customWidth="1"/>
    <col min="11804" max="11804" width="0" style="2" hidden="1" customWidth="1"/>
    <col min="11805" max="11805" width="12.625" style="2" customWidth="1"/>
    <col min="11806" max="11806" width="13.5" style="2" customWidth="1"/>
    <col min="11807" max="11807" width="13.75" style="2" customWidth="1"/>
    <col min="11808" max="11808" width="8.75" style="2" bestFit="1" customWidth="1"/>
    <col min="11809" max="11809" width="11.25" style="2" customWidth="1"/>
    <col min="11810" max="11810" width="11.75" style="2" customWidth="1"/>
    <col min="11811" max="11811" width="10.875" style="2" customWidth="1"/>
    <col min="11812" max="11812" width="9.125" style="2" customWidth="1"/>
    <col min="11813" max="11813" width="10.875" style="2" customWidth="1"/>
    <col min="11814" max="11814" width="9" style="2"/>
    <col min="11815" max="11815" width="10.125" style="2" customWidth="1"/>
    <col min="11816" max="11818" width="11.25" style="2" customWidth="1"/>
    <col min="11819" max="11819" width="12.625" style="2" customWidth="1"/>
    <col min="11820" max="11820" width="8.75" style="2" bestFit="1" customWidth="1"/>
    <col min="11821" max="11949" width="9" style="2"/>
    <col min="11950" max="11950" width="3.5" style="2" customWidth="1"/>
    <col min="11951" max="11951" width="33.875" style="2" customWidth="1"/>
    <col min="11952" max="11976" width="0" style="2" hidden="1" customWidth="1"/>
    <col min="11977" max="11977" width="10.875" style="2" customWidth="1"/>
    <col min="11978" max="12023" width="0" style="2" hidden="1" customWidth="1"/>
    <col min="12024" max="12024" width="12" style="2" customWidth="1"/>
    <col min="12025" max="12032" width="0" style="2" hidden="1" customWidth="1"/>
    <col min="12033" max="12033" width="12.5" style="2" customWidth="1"/>
    <col min="12034" max="12040" width="11.875" style="2" customWidth="1"/>
    <col min="12041" max="12041" width="13.375" style="2" customWidth="1"/>
    <col min="12042" max="12050" width="12.875" style="2" customWidth="1"/>
    <col min="12051" max="12051" width="13.5" style="2" customWidth="1"/>
    <col min="12052" max="12052" width="14.25" style="2" customWidth="1"/>
    <col min="12053" max="12053" width="12.25" style="2" customWidth="1"/>
    <col min="12054" max="12055" width="12" style="2" customWidth="1"/>
    <col min="12056" max="12056" width="12.875" style="2" customWidth="1"/>
    <col min="12057" max="12058" width="0" style="2" hidden="1" customWidth="1"/>
    <col min="12059" max="12059" width="10.875" style="2" customWidth="1"/>
    <col min="12060" max="12060" width="0" style="2" hidden="1" customWidth="1"/>
    <col min="12061" max="12061" width="12.625" style="2" customWidth="1"/>
    <col min="12062" max="12062" width="13.5" style="2" customWidth="1"/>
    <col min="12063" max="12063" width="13.75" style="2" customWidth="1"/>
    <col min="12064" max="12064" width="8.75" style="2" bestFit="1" customWidth="1"/>
    <col min="12065" max="12065" width="11.25" style="2" customWidth="1"/>
    <col min="12066" max="12066" width="11.75" style="2" customWidth="1"/>
    <col min="12067" max="12067" width="10.875" style="2" customWidth="1"/>
    <col min="12068" max="12068" width="9.125" style="2" customWidth="1"/>
    <col min="12069" max="12069" width="10.875" style="2" customWidth="1"/>
    <col min="12070" max="12070" width="9" style="2"/>
    <col min="12071" max="12071" width="10.125" style="2" customWidth="1"/>
    <col min="12072" max="12074" width="11.25" style="2" customWidth="1"/>
    <col min="12075" max="12075" width="12.625" style="2" customWidth="1"/>
    <col min="12076" max="12076" width="8.75" style="2" bestFit="1" customWidth="1"/>
    <col min="12077" max="12205" width="9" style="2"/>
    <col min="12206" max="12206" width="3.5" style="2" customWidth="1"/>
    <col min="12207" max="12207" width="33.875" style="2" customWidth="1"/>
    <col min="12208" max="12232" width="0" style="2" hidden="1" customWidth="1"/>
    <col min="12233" max="12233" width="10.875" style="2" customWidth="1"/>
    <col min="12234" max="12279" width="0" style="2" hidden="1" customWidth="1"/>
    <col min="12280" max="12280" width="12" style="2" customWidth="1"/>
    <col min="12281" max="12288" width="0" style="2" hidden="1" customWidth="1"/>
    <col min="12289" max="12289" width="12.5" style="2" customWidth="1"/>
    <col min="12290" max="12296" width="11.875" style="2" customWidth="1"/>
    <col min="12297" max="12297" width="13.375" style="2" customWidth="1"/>
    <col min="12298" max="12306" width="12.875" style="2" customWidth="1"/>
    <col min="12307" max="12307" width="13.5" style="2" customWidth="1"/>
    <col min="12308" max="12308" width="14.25" style="2" customWidth="1"/>
    <col min="12309" max="12309" width="12.25" style="2" customWidth="1"/>
    <col min="12310" max="12311" width="12" style="2" customWidth="1"/>
    <col min="12312" max="12312" width="12.875" style="2" customWidth="1"/>
    <col min="12313" max="12314" width="0" style="2" hidden="1" customWidth="1"/>
    <col min="12315" max="12315" width="10.875" style="2" customWidth="1"/>
    <col min="12316" max="12316" width="0" style="2" hidden="1" customWidth="1"/>
    <col min="12317" max="12317" width="12.625" style="2" customWidth="1"/>
    <col min="12318" max="12318" width="13.5" style="2" customWidth="1"/>
    <col min="12319" max="12319" width="13.75" style="2" customWidth="1"/>
    <col min="12320" max="12320" width="8.75" style="2" bestFit="1" customWidth="1"/>
    <col min="12321" max="12321" width="11.25" style="2" customWidth="1"/>
    <col min="12322" max="12322" width="11.75" style="2" customWidth="1"/>
    <col min="12323" max="12323" width="10.875" style="2" customWidth="1"/>
    <col min="12324" max="12324" width="9.125" style="2" customWidth="1"/>
    <col min="12325" max="12325" width="10.875" style="2" customWidth="1"/>
    <col min="12326" max="12326" width="9" style="2"/>
    <col min="12327" max="12327" width="10.125" style="2" customWidth="1"/>
    <col min="12328" max="12330" width="11.25" style="2" customWidth="1"/>
    <col min="12331" max="12331" width="12.625" style="2" customWidth="1"/>
    <col min="12332" max="12332" width="8.75" style="2" bestFit="1" customWidth="1"/>
    <col min="12333" max="12461" width="9" style="2"/>
    <col min="12462" max="12462" width="3.5" style="2" customWidth="1"/>
    <col min="12463" max="12463" width="33.875" style="2" customWidth="1"/>
    <col min="12464" max="12488" width="0" style="2" hidden="1" customWidth="1"/>
    <col min="12489" max="12489" width="10.875" style="2" customWidth="1"/>
    <col min="12490" max="12535" width="0" style="2" hidden="1" customWidth="1"/>
    <col min="12536" max="12536" width="12" style="2" customWidth="1"/>
    <col min="12537" max="12544" width="0" style="2" hidden="1" customWidth="1"/>
    <col min="12545" max="12545" width="12.5" style="2" customWidth="1"/>
    <col min="12546" max="12552" width="11.875" style="2" customWidth="1"/>
    <col min="12553" max="12553" width="13.375" style="2" customWidth="1"/>
    <col min="12554" max="12562" width="12.875" style="2" customWidth="1"/>
    <col min="12563" max="12563" width="13.5" style="2" customWidth="1"/>
    <col min="12564" max="12564" width="14.25" style="2" customWidth="1"/>
    <col min="12565" max="12565" width="12.25" style="2" customWidth="1"/>
    <col min="12566" max="12567" width="12" style="2" customWidth="1"/>
    <col min="12568" max="12568" width="12.875" style="2" customWidth="1"/>
    <col min="12569" max="12570" width="0" style="2" hidden="1" customWidth="1"/>
    <col min="12571" max="12571" width="10.875" style="2" customWidth="1"/>
    <col min="12572" max="12572" width="0" style="2" hidden="1" customWidth="1"/>
    <col min="12573" max="12573" width="12.625" style="2" customWidth="1"/>
    <col min="12574" max="12574" width="13.5" style="2" customWidth="1"/>
    <col min="12575" max="12575" width="13.75" style="2" customWidth="1"/>
    <col min="12576" max="12576" width="8.75" style="2" bestFit="1" customWidth="1"/>
    <col min="12577" max="12577" width="11.25" style="2" customWidth="1"/>
    <col min="12578" max="12578" width="11.75" style="2" customWidth="1"/>
    <col min="12579" max="12579" width="10.875" style="2" customWidth="1"/>
    <col min="12580" max="12580" width="9.125" style="2" customWidth="1"/>
    <col min="12581" max="12581" width="10.875" style="2" customWidth="1"/>
    <col min="12582" max="12582" width="9" style="2"/>
    <col min="12583" max="12583" width="10.125" style="2" customWidth="1"/>
    <col min="12584" max="12586" width="11.25" style="2" customWidth="1"/>
    <col min="12587" max="12587" width="12.625" style="2" customWidth="1"/>
    <col min="12588" max="12588" width="8.75" style="2" bestFit="1" customWidth="1"/>
    <col min="12589" max="12717" width="9" style="2"/>
    <col min="12718" max="12718" width="3.5" style="2" customWidth="1"/>
    <col min="12719" max="12719" width="33.875" style="2" customWidth="1"/>
    <col min="12720" max="12744" width="0" style="2" hidden="1" customWidth="1"/>
    <col min="12745" max="12745" width="10.875" style="2" customWidth="1"/>
    <col min="12746" max="12791" width="0" style="2" hidden="1" customWidth="1"/>
    <col min="12792" max="12792" width="12" style="2" customWidth="1"/>
    <col min="12793" max="12800" width="0" style="2" hidden="1" customWidth="1"/>
    <col min="12801" max="12801" width="12.5" style="2" customWidth="1"/>
    <col min="12802" max="12808" width="11.875" style="2" customWidth="1"/>
    <col min="12809" max="12809" width="13.375" style="2" customWidth="1"/>
    <col min="12810" max="12818" width="12.875" style="2" customWidth="1"/>
    <col min="12819" max="12819" width="13.5" style="2" customWidth="1"/>
    <col min="12820" max="12820" width="14.25" style="2" customWidth="1"/>
    <col min="12821" max="12821" width="12.25" style="2" customWidth="1"/>
    <col min="12822" max="12823" width="12" style="2" customWidth="1"/>
    <col min="12824" max="12824" width="12.875" style="2" customWidth="1"/>
    <col min="12825" max="12826" width="0" style="2" hidden="1" customWidth="1"/>
    <col min="12827" max="12827" width="10.875" style="2" customWidth="1"/>
    <col min="12828" max="12828" width="0" style="2" hidden="1" customWidth="1"/>
    <col min="12829" max="12829" width="12.625" style="2" customWidth="1"/>
    <col min="12830" max="12830" width="13.5" style="2" customWidth="1"/>
    <col min="12831" max="12831" width="13.75" style="2" customWidth="1"/>
    <col min="12832" max="12832" width="8.75" style="2" bestFit="1" customWidth="1"/>
    <col min="12833" max="12833" width="11.25" style="2" customWidth="1"/>
    <col min="12834" max="12834" width="11.75" style="2" customWidth="1"/>
    <col min="12835" max="12835" width="10.875" style="2" customWidth="1"/>
    <col min="12836" max="12836" width="9.125" style="2" customWidth="1"/>
    <col min="12837" max="12837" width="10.875" style="2" customWidth="1"/>
    <col min="12838" max="12838" width="9" style="2"/>
    <col min="12839" max="12839" width="10.125" style="2" customWidth="1"/>
    <col min="12840" max="12842" width="11.25" style="2" customWidth="1"/>
    <col min="12843" max="12843" width="12.625" style="2" customWidth="1"/>
    <col min="12844" max="12844" width="8.75" style="2" bestFit="1" customWidth="1"/>
    <col min="12845" max="12973" width="9" style="2"/>
    <col min="12974" max="12974" width="3.5" style="2" customWidth="1"/>
    <col min="12975" max="12975" width="33.875" style="2" customWidth="1"/>
    <col min="12976" max="13000" width="0" style="2" hidden="1" customWidth="1"/>
    <col min="13001" max="13001" width="10.875" style="2" customWidth="1"/>
    <col min="13002" max="13047" width="0" style="2" hidden="1" customWidth="1"/>
    <col min="13048" max="13048" width="12" style="2" customWidth="1"/>
    <col min="13049" max="13056" width="0" style="2" hidden="1" customWidth="1"/>
    <col min="13057" max="13057" width="12.5" style="2" customWidth="1"/>
    <col min="13058" max="13064" width="11.875" style="2" customWidth="1"/>
    <col min="13065" max="13065" width="13.375" style="2" customWidth="1"/>
    <col min="13066" max="13074" width="12.875" style="2" customWidth="1"/>
    <col min="13075" max="13075" width="13.5" style="2" customWidth="1"/>
    <col min="13076" max="13076" width="14.25" style="2" customWidth="1"/>
    <col min="13077" max="13077" width="12.25" style="2" customWidth="1"/>
    <col min="13078" max="13079" width="12" style="2" customWidth="1"/>
    <col min="13080" max="13080" width="12.875" style="2" customWidth="1"/>
    <col min="13081" max="13082" width="0" style="2" hidden="1" customWidth="1"/>
    <col min="13083" max="13083" width="10.875" style="2" customWidth="1"/>
    <col min="13084" max="13084" width="0" style="2" hidden="1" customWidth="1"/>
    <col min="13085" max="13085" width="12.625" style="2" customWidth="1"/>
    <col min="13086" max="13086" width="13.5" style="2" customWidth="1"/>
    <col min="13087" max="13087" width="13.75" style="2" customWidth="1"/>
    <col min="13088" max="13088" width="8.75" style="2" bestFit="1" customWidth="1"/>
    <col min="13089" max="13089" width="11.25" style="2" customWidth="1"/>
    <col min="13090" max="13090" width="11.75" style="2" customWidth="1"/>
    <col min="13091" max="13091" width="10.875" style="2" customWidth="1"/>
    <col min="13092" max="13092" width="9.125" style="2" customWidth="1"/>
    <col min="13093" max="13093" width="10.875" style="2" customWidth="1"/>
    <col min="13094" max="13094" width="9" style="2"/>
    <col min="13095" max="13095" width="10.125" style="2" customWidth="1"/>
    <col min="13096" max="13098" width="11.25" style="2" customWidth="1"/>
    <col min="13099" max="13099" width="12.625" style="2" customWidth="1"/>
    <col min="13100" max="13100" width="8.75" style="2" bestFit="1" customWidth="1"/>
    <col min="13101" max="13229" width="9" style="2"/>
    <col min="13230" max="13230" width="3.5" style="2" customWidth="1"/>
    <col min="13231" max="13231" width="33.875" style="2" customWidth="1"/>
    <col min="13232" max="13256" width="0" style="2" hidden="1" customWidth="1"/>
    <col min="13257" max="13257" width="10.875" style="2" customWidth="1"/>
    <col min="13258" max="13303" width="0" style="2" hidden="1" customWidth="1"/>
    <col min="13304" max="13304" width="12" style="2" customWidth="1"/>
    <col min="13305" max="13312" width="0" style="2" hidden="1" customWidth="1"/>
    <col min="13313" max="13313" width="12.5" style="2" customWidth="1"/>
    <col min="13314" max="13320" width="11.875" style="2" customWidth="1"/>
    <col min="13321" max="13321" width="13.375" style="2" customWidth="1"/>
    <col min="13322" max="13330" width="12.875" style="2" customWidth="1"/>
    <col min="13331" max="13331" width="13.5" style="2" customWidth="1"/>
    <col min="13332" max="13332" width="14.25" style="2" customWidth="1"/>
    <col min="13333" max="13333" width="12.25" style="2" customWidth="1"/>
    <col min="13334" max="13335" width="12" style="2" customWidth="1"/>
    <col min="13336" max="13336" width="12.875" style="2" customWidth="1"/>
    <col min="13337" max="13338" width="0" style="2" hidden="1" customWidth="1"/>
    <col min="13339" max="13339" width="10.875" style="2" customWidth="1"/>
    <col min="13340" max="13340" width="0" style="2" hidden="1" customWidth="1"/>
    <col min="13341" max="13341" width="12.625" style="2" customWidth="1"/>
    <col min="13342" max="13342" width="13.5" style="2" customWidth="1"/>
    <col min="13343" max="13343" width="13.75" style="2" customWidth="1"/>
    <col min="13344" max="13344" width="8.75" style="2" bestFit="1" customWidth="1"/>
    <col min="13345" max="13345" width="11.25" style="2" customWidth="1"/>
    <col min="13346" max="13346" width="11.75" style="2" customWidth="1"/>
    <col min="13347" max="13347" width="10.875" style="2" customWidth="1"/>
    <col min="13348" max="13348" width="9.125" style="2" customWidth="1"/>
    <col min="13349" max="13349" width="10.875" style="2" customWidth="1"/>
    <col min="13350" max="13350" width="9" style="2"/>
    <col min="13351" max="13351" width="10.125" style="2" customWidth="1"/>
    <col min="13352" max="13354" width="11.25" style="2" customWidth="1"/>
    <col min="13355" max="13355" width="12.625" style="2" customWidth="1"/>
    <col min="13356" max="13356" width="8.75" style="2" bestFit="1" customWidth="1"/>
    <col min="13357" max="13485" width="9" style="2"/>
    <col min="13486" max="13486" width="3.5" style="2" customWidth="1"/>
    <col min="13487" max="13487" width="33.875" style="2" customWidth="1"/>
    <col min="13488" max="13512" width="0" style="2" hidden="1" customWidth="1"/>
    <col min="13513" max="13513" width="10.875" style="2" customWidth="1"/>
    <col min="13514" max="13559" width="0" style="2" hidden="1" customWidth="1"/>
    <col min="13560" max="13560" width="12" style="2" customWidth="1"/>
    <col min="13561" max="13568" width="0" style="2" hidden="1" customWidth="1"/>
    <col min="13569" max="13569" width="12.5" style="2" customWidth="1"/>
    <col min="13570" max="13576" width="11.875" style="2" customWidth="1"/>
    <col min="13577" max="13577" width="13.375" style="2" customWidth="1"/>
    <col min="13578" max="13586" width="12.875" style="2" customWidth="1"/>
    <col min="13587" max="13587" width="13.5" style="2" customWidth="1"/>
    <col min="13588" max="13588" width="14.25" style="2" customWidth="1"/>
    <col min="13589" max="13589" width="12.25" style="2" customWidth="1"/>
    <col min="13590" max="13591" width="12" style="2" customWidth="1"/>
    <col min="13592" max="13592" width="12.875" style="2" customWidth="1"/>
    <col min="13593" max="13594" width="0" style="2" hidden="1" customWidth="1"/>
    <col min="13595" max="13595" width="10.875" style="2" customWidth="1"/>
    <col min="13596" max="13596" width="0" style="2" hidden="1" customWidth="1"/>
    <col min="13597" max="13597" width="12.625" style="2" customWidth="1"/>
    <col min="13598" max="13598" width="13.5" style="2" customWidth="1"/>
    <col min="13599" max="13599" width="13.75" style="2" customWidth="1"/>
    <col min="13600" max="13600" width="8.75" style="2" bestFit="1" customWidth="1"/>
    <col min="13601" max="13601" width="11.25" style="2" customWidth="1"/>
    <col min="13602" max="13602" width="11.75" style="2" customWidth="1"/>
    <col min="13603" max="13603" width="10.875" style="2" customWidth="1"/>
    <col min="13604" max="13604" width="9.125" style="2" customWidth="1"/>
    <col min="13605" max="13605" width="10.875" style="2" customWidth="1"/>
    <col min="13606" max="13606" width="9" style="2"/>
    <col min="13607" max="13607" width="10.125" style="2" customWidth="1"/>
    <col min="13608" max="13610" width="11.25" style="2" customWidth="1"/>
    <col min="13611" max="13611" width="12.625" style="2" customWidth="1"/>
    <col min="13612" max="13612" width="8.75" style="2" bestFit="1" customWidth="1"/>
    <col min="13613" max="13741" width="9" style="2"/>
    <col min="13742" max="13742" width="3.5" style="2" customWidth="1"/>
    <col min="13743" max="13743" width="33.875" style="2" customWidth="1"/>
    <col min="13744" max="13768" width="0" style="2" hidden="1" customWidth="1"/>
    <col min="13769" max="13769" width="10.875" style="2" customWidth="1"/>
    <col min="13770" max="13815" width="0" style="2" hidden="1" customWidth="1"/>
    <col min="13816" max="13816" width="12" style="2" customWidth="1"/>
    <col min="13817" max="13824" width="0" style="2" hidden="1" customWidth="1"/>
    <col min="13825" max="13825" width="12.5" style="2" customWidth="1"/>
    <col min="13826" max="13832" width="11.875" style="2" customWidth="1"/>
    <col min="13833" max="13833" width="13.375" style="2" customWidth="1"/>
    <col min="13834" max="13842" width="12.875" style="2" customWidth="1"/>
    <col min="13843" max="13843" width="13.5" style="2" customWidth="1"/>
    <col min="13844" max="13844" width="14.25" style="2" customWidth="1"/>
    <col min="13845" max="13845" width="12.25" style="2" customWidth="1"/>
    <col min="13846" max="13847" width="12" style="2" customWidth="1"/>
    <col min="13848" max="13848" width="12.875" style="2" customWidth="1"/>
    <col min="13849" max="13850" width="0" style="2" hidden="1" customWidth="1"/>
    <col min="13851" max="13851" width="10.875" style="2" customWidth="1"/>
    <col min="13852" max="13852" width="0" style="2" hidden="1" customWidth="1"/>
    <col min="13853" max="13853" width="12.625" style="2" customWidth="1"/>
    <col min="13854" max="13854" width="13.5" style="2" customWidth="1"/>
    <col min="13855" max="13855" width="13.75" style="2" customWidth="1"/>
    <col min="13856" max="13856" width="8.75" style="2" bestFit="1" customWidth="1"/>
    <col min="13857" max="13857" width="11.25" style="2" customWidth="1"/>
    <col min="13858" max="13858" width="11.75" style="2" customWidth="1"/>
    <col min="13859" max="13859" width="10.875" style="2" customWidth="1"/>
    <col min="13860" max="13860" width="9.125" style="2" customWidth="1"/>
    <col min="13861" max="13861" width="10.875" style="2" customWidth="1"/>
    <col min="13862" max="13862" width="9" style="2"/>
    <col min="13863" max="13863" width="10.125" style="2" customWidth="1"/>
    <col min="13864" max="13866" width="11.25" style="2" customWidth="1"/>
    <col min="13867" max="13867" width="12.625" style="2" customWidth="1"/>
    <col min="13868" max="13868" width="8.75" style="2" bestFit="1" customWidth="1"/>
    <col min="13869" max="13997" width="9" style="2"/>
    <col min="13998" max="13998" width="3.5" style="2" customWidth="1"/>
    <col min="13999" max="13999" width="33.875" style="2" customWidth="1"/>
    <col min="14000" max="14024" width="0" style="2" hidden="1" customWidth="1"/>
    <col min="14025" max="14025" width="10.875" style="2" customWidth="1"/>
    <col min="14026" max="14071" width="0" style="2" hidden="1" customWidth="1"/>
    <col min="14072" max="14072" width="12" style="2" customWidth="1"/>
    <col min="14073" max="14080" width="0" style="2" hidden="1" customWidth="1"/>
    <col min="14081" max="14081" width="12.5" style="2" customWidth="1"/>
    <col min="14082" max="14088" width="11.875" style="2" customWidth="1"/>
    <col min="14089" max="14089" width="13.375" style="2" customWidth="1"/>
    <col min="14090" max="14098" width="12.875" style="2" customWidth="1"/>
    <col min="14099" max="14099" width="13.5" style="2" customWidth="1"/>
    <col min="14100" max="14100" width="14.25" style="2" customWidth="1"/>
    <col min="14101" max="14101" width="12.25" style="2" customWidth="1"/>
    <col min="14102" max="14103" width="12" style="2" customWidth="1"/>
    <col min="14104" max="14104" width="12.875" style="2" customWidth="1"/>
    <col min="14105" max="14106" width="0" style="2" hidden="1" customWidth="1"/>
    <col min="14107" max="14107" width="10.875" style="2" customWidth="1"/>
    <col min="14108" max="14108" width="0" style="2" hidden="1" customWidth="1"/>
    <col min="14109" max="14109" width="12.625" style="2" customWidth="1"/>
    <col min="14110" max="14110" width="13.5" style="2" customWidth="1"/>
    <col min="14111" max="14111" width="13.75" style="2" customWidth="1"/>
    <col min="14112" max="14112" width="8.75" style="2" bestFit="1" customWidth="1"/>
    <col min="14113" max="14113" width="11.25" style="2" customWidth="1"/>
    <col min="14114" max="14114" width="11.75" style="2" customWidth="1"/>
    <col min="14115" max="14115" width="10.875" style="2" customWidth="1"/>
    <col min="14116" max="14116" width="9.125" style="2" customWidth="1"/>
    <col min="14117" max="14117" width="10.875" style="2" customWidth="1"/>
    <col min="14118" max="14118" width="9" style="2"/>
    <col min="14119" max="14119" width="10.125" style="2" customWidth="1"/>
    <col min="14120" max="14122" width="11.25" style="2" customWidth="1"/>
    <col min="14123" max="14123" width="12.625" style="2" customWidth="1"/>
    <col min="14124" max="14124" width="8.75" style="2" bestFit="1" customWidth="1"/>
    <col min="14125" max="14253" width="9" style="2"/>
    <col min="14254" max="14254" width="3.5" style="2" customWidth="1"/>
    <col min="14255" max="14255" width="33.875" style="2" customWidth="1"/>
    <col min="14256" max="14280" width="0" style="2" hidden="1" customWidth="1"/>
    <col min="14281" max="14281" width="10.875" style="2" customWidth="1"/>
    <col min="14282" max="14327" width="0" style="2" hidden="1" customWidth="1"/>
    <col min="14328" max="14328" width="12" style="2" customWidth="1"/>
    <col min="14329" max="14336" width="0" style="2" hidden="1" customWidth="1"/>
    <col min="14337" max="14337" width="12.5" style="2" customWidth="1"/>
    <col min="14338" max="14344" width="11.875" style="2" customWidth="1"/>
    <col min="14345" max="14345" width="13.375" style="2" customWidth="1"/>
    <col min="14346" max="14354" width="12.875" style="2" customWidth="1"/>
    <col min="14355" max="14355" width="13.5" style="2" customWidth="1"/>
    <col min="14356" max="14356" width="14.25" style="2" customWidth="1"/>
    <col min="14357" max="14357" width="12.25" style="2" customWidth="1"/>
    <col min="14358" max="14359" width="12" style="2" customWidth="1"/>
    <col min="14360" max="14360" width="12.875" style="2" customWidth="1"/>
    <col min="14361" max="14362" width="0" style="2" hidden="1" customWidth="1"/>
    <col min="14363" max="14363" width="10.875" style="2" customWidth="1"/>
    <col min="14364" max="14364" width="0" style="2" hidden="1" customWidth="1"/>
    <col min="14365" max="14365" width="12.625" style="2" customWidth="1"/>
    <col min="14366" max="14366" width="13.5" style="2" customWidth="1"/>
    <col min="14367" max="14367" width="13.75" style="2" customWidth="1"/>
    <col min="14368" max="14368" width="8.75" style="2" bestFit="1" customWidth="1"/>
    <col min="14369" max="14369" width="11.25" style="2" customWidth="1"/>
    <col min="14370" max="14370" width="11.75" style="2" customWidth="1"/>
    <col min="14371" max="14371" width="10.875" style="2" customWidth="1"/>
    <col min="14372" max="14372" width="9.125" style="2" customWidth="1"/>
    <col min="14373" max="14373" width="10.875" style="2" customWidth="1"/>
    <col min="14374" max="14374" width="9" style="2"/>
    <col min="14375" max="14375" width="10.125" style="2" customWidth="1"/>
    <col min="14376" max="14378" width="11.25" style="2" customWidth="1"/>
    <col min="14379" max="14379" width="12.625" style="2" customWidth="1"/>
    <col min="14380" max="14380" width="8.75" style="2" bestFit="1" customWidth="1"/>
    <col min="14381" max="14509" width="9" style="2"/>
    <col min="14510" max="14510" width="3.5" style="2" customWidth="1"/>
    <col min="14511" max="14511" width="33.875" style="2" customWidth="1"/>
    <col min="14512" max="14536" width="0" style="2" hidden="1" customWidth="1"/>
    <col min="14537" max="14537" width="10.875" style="2" customWidth="1"/>
    <col min="14538" max="14583" width="0" style="2" hidden="1" customWidth="1"/>
    <col min="14584" max="14584" width="12" style="2" customWidth="1"/>
    <col min="14585" max="14592" width="0" style="2" hidden="1" customWidth="1"/>
    <col min="14593" max="14593" width="12.5" style="2" customWidth="1"/>
    <col min="14594" max="14600" width="11.875" style="2" customWidth="1"/>
    <col min="14601" max="14601" width="13.375" style="2" customWidth="1"/>
    <col min="14602" max="14610" width="12.875" style="2" customWidth="1"/>
    <col min="14611" max="14611" width="13.5" style="2" customWidth="1"/>
    <col min="14612" max="14612" width="14.25" style="2" customWidth="1"/>
    <col min="14613" max="14613" width="12.25" style="2" customWidth="1"/>
    <col min="14614" max="14615" width="12" style="2" customWidth="1"/>
    <col min="14616" max="14616" width="12.875" style="2" customWidth="1"/>
    <col min="14617" max="14618" width="0" style="2" hidden="1" customWidth="1"/>
    <col min="14619" max="14619" width="10.875" style="2" customWidth="1"/>
    <col min="14620" max="14620" width="0" style="2" hidden="1" customWidth="1"/>
    <col min="14621" max="14621" width="12.625" style="2" customWidth="1"/>
    <col min="14622" max="14622" width="13.5" style="2" customWidth="1"/>
    <col min="14623" max="14623" width="13.75" style="2" customWidth="1"/>
    <col min="14624" max="14624" width="8.75" style="2" bestFit="1" customWidth="1"/>
    <col min="14625" max="14625" width="11.25" style="2" customWidth="1"/>
    <col min="14626" max="14626" width="11.75" style="2" customWidth="1"/>
    <col min="14627" max="14627" width="10.875" style="2" customWidth="1"/>
    <col min="14628" max="14628" width="9.125" style="2" customWidth="1"/>
    <col min="14629" max="14629" width="10.875" style="2" customWidth="1"/>
    <col min="14630" max="14630" width="9" style="2"/>
    <col min="14631" max="14631" width="10.125" style="2" customWidth="1"/>
    <col min="14632" max="14634" width="11.25" style="2" customWidth="1"/>
    <col min="14635" max="14635" width="12.625" style="2" customWidth="1"/>
    <col min="14636" max="14636" width="8.75" style="2" bestFit="1" customWidth="1"/>
    <col min="14637" max="14765" width="9" style="2"/>
    <col min="14766" max="14766" width="3.5" style="2" customWidth="1"/>
    <col min="14767" max="14767" width="33.875" style="2" customWidth="1"/>
    <col min="14768" max="14792" width="0" style="2" hidden="1" customWidth="1"/>
    <col min="14793" max="14793" width="10.875" style="2" customWidth="1"/>
    <col min="14794" max="14839" width="0" style="2" hidden="1" customWidth="1"/>
    <col min="14840" max="14840" width="12" style="2" customWidth="1"/>
    <col min="14841" max="14848" width="0" style="2" hidden="1" customWidth="1"/>
    <col min="14849" max="14849" width="12.5" style="2" customWidth="1"/>
    <col min="14850" max="14856" width="11.875" style="2" customWidth="1"/>
    <col min="14857" max="14857" width="13.375" style="2" customWidth="1"/>
    <col min="14858" max="14866" width="12.875" style="2" customWidth="1"/>
    <col min="14867" max="14867" width="13.5" style="2" customWidth="1"/>
    <col min="14868" max="14868" width="14.25" style="2" customWidth="1"/>
    <col min="14869" max="14869" width="12.25" style="2" customWidth="1"/>
    <col min="14870" max="14871" width="12" style="2" customWidth="1"/>
    <col min="14872" max="14872" width="12.875" style="2" customWidth="1"/>
    <col min="14873" max="14874" width="0" style="2" hidden="1" customWidth="1"/>
    <col min="14875" max="14875" width="10.875" style="2" customWidth="1"/>
    <col min="14876" max="14876" width="0" style="2" hidden="1" customWidth="1"/>
    <col min="14877" max="14877" width="12.625" style="2" customWidth="1"/>
    <col min="14878" max="14878" width="13.5" style="2" customWidth="1"/>
    <col min="14879" max="14879" width="13.75" style="2" customWidth="1"/>
    <col min="14880" max="14880" width="8.75" style="2" bestFit="1" customWidth="1"/>
    <col min="14881" max="14881" width="11.25" style="2" customWidth="1"/>
    <col min="14882" max="14882" width="11.75" style="2" customWidth="1"/>
    <col min="14883" max="14883" width="10.875" style="2" customWidth="1"/>
    <col min="14884" max="14884" width="9.125" style="2" customWidth="1"/>
    <col min="14885" max="14885" width="10.875" style="2" customWidth="1"/>
    <col min="14886" max="14886" width="9" style="2"/>
    <col min="14887" max="14887" width="10.125" style="2" customWidth="1"/>
    <col min="14888" max="14890" width="11.25" style="2" customWidth="1"/>
    <col min="14891" max="14891" width="12.625" style="2" customWidth="1"/>
    <col min="14892" max="14892" width="8.75" style="2" bestFit="1" customWidth="1"/>
    <col min="14893" max="15021" width="9" style="2"/>
    <col min="15022" max="15022" width="3.5" style="2" customWidth="1"/>
    <col min="15023" max="15023" width="33.875" style="2" customWidth="1"/>
    <col min="15024" max="15048" width="0" style="2" hidden="1" customWidth="1"/>
    <col min="15049" max="15049" width="10.875" style="2" customWidth="1"/>
    <col min="15050" max="15095" width="0" style="2" hidden="1" customWidth="1"/>
    <col min="15096" max="15096" width="12" style="2" customWidth="1"/>
    <col min="15097" max="15104" width="0" style="2" hidden="1" customWidth="1"/>
    <col min="15105" max="15105" width="12.5" style="2" customWidth="1"/>
    <col min="15106" max="15112" width="11.875" style="2" customWidth="1"/>
    <col min="15113" max="15113" width="13.375" style="2" customWidth="1"/>
    <col min="15114" max="15122" width="12.875" style="2" customWidth="1"/>
    <col min="15123" max="15123" width="13.5" style="2" customWidth="1"/>
    <col min="15124" max="15124" width="14.25" style="2" customWidth="1"/>
    <col min="15125" max="15125" width="12.25" style="2" customWidth="1"/>
    <col min="15126" max="15127" width="12" style="2" customWidth="1"/>
    <col min="15128" max="15128" width="12.875" style="2" customWidth="1"/>
    <col min="15129" max="15130" width="0" style="2" hidden="1" customWidth="1"/>
    <col min="15131" max="15131" width="10.875" style="2" customWidth="1"/>
    <col min="15132" max="15132" width="0" style="2" hidden="1" customWidth="1"/>
    <col min="15133" max="15133" width="12.625" style="2" customWidth="1"/>
    <col min="15134" max="15134" width="13.5" style="2" customWidth="1"/>
    <col min="15135" max="15135" width="13.75" style="2" customWidth="1"/>
    <col min="15136" max="15136" width="8.75" style="2" bestFit="1" customWidth="1"/>
    <col min="15137" max="15137" width="11.25" style="2" customWidth="1"/>
    <col min="15138" max="15138" width="11.75" style="2" customWidth="1"/>
    <col min="15139" max="15139" width="10.875" style="2" customWidth="1"/>
    <col min="15140" max="15140" width="9.125" style="2" customWidth="1"/>
    <col min="15141" max="15141" width="10.875" style="2" customWidth="1"/>
    <col min="15142" max="15142" width="9" style="2"/>
    <col min="15143" max="15143" width="10.125" style="2" customWidth="1"/>
    <col min="15144" max="15146" width="11.25" style="2" customWidth="1"/>
    <col min="15147" max="15147" width="12.625" style="2" customWidth="1"/>
    <col min="15148" max="15148" width="8.75" style="2" bestFit="1" customWidth="1"/>
    <col min="15149" max="15277" width="9" style="2"/>
    <col min="15278" max="15278" width="3.5" style="2" customWidth="1"/>
    <col min="15279" max="15279" width="33.875" style="2" customWidth="1"/>
    <col min="15280" max="15304" width="0" style="2" hidden="1" customWidth="1"/>
    <col min="15305" max="15305" width="10.875" style="2" customWidth="1"/>
    <col min="15306" max="15351" width="0" style="2" hidden="1" customWidth="1"/>
    <col min="15352" max="15352" width="12" style="2" customWidth="1"/>
    <col min="15353" max="15360" width="0" style="2" hidden="1" customWidth="1"/>
    <col min="15361" max="15361" width="12.5" style="2" customWidth="1"/>
    <col min="15362" max="15368" width="11.875" style="2" customWidth="1"/>
    <col min="15369" max="15369" width="13.375" style="2" customWidth="1"/>
    <col min="15370" max="15378" width="12.875" style="2" customWidth="1"/>
    <col min="15379" max="15379" width="13.5" style="2" customWidth="1"/>
    <col min="15380" max="15380" width="14.25" style="2" customWidth="1"/>
    <col min="15381" max="15381" width="12.25" style="2" customWidth="1"/>
    <col min="15382" max="15383" width="12" style="2" customWidth="1"/>
    <col min="15384" max="15384" width="12.875" style="2" customWidth="1"/>
    <col min="15385" max="15386" width="0" style="2" hidden="1" customWidth="1"/>
    <col min="15387" max="15387" width="10.875" style="2" customWidth="1"/>
    <col min="15388" max="15388" width="0" style="2" hidden="1" customWidth="1"/>
    <col min="15389" max="15389" width="12.625" style="2" customWidth="1"/>
    <col min="15390" max="15390" width="13.5" style="2" customWidth="1"/>
    <col min="15391" max="15391" width="13.75" style="2" customWidth="1"/>
    <col min="15392" max="15392" width="8.75" style="2" bestFit="1" customWidth="1"/>
    <col min="15393" max="15393" width="11.25" style="2" customWidth="1"/>
    <col min="15394" max="15394" width="11.75" style="2" customWidth="1"/>
    <col min="15395" max="15395" width="10.875" style="2" customWidth="1"/>
    <col min="15396" max="15396" width="9.125" style="2" customWidth="1"/>
    <col min="15397" max="15397" width="10.875" style="2" customWidth="1"/>
    <col min="15398" max="15398" width="9" style="2"/>
    <col min="15399" max="15399" width="10.125" style="2" customWidth="1"/>
    <col min="15400" max="15402" width="11.25" style="2" customWidth="1"/>
    <col min="15403" max="15403" width="12.625" style="2" customWidth="1"/>
    <col min="15404" max="15404" width="8.75" style="2" bestFit="1" customWidth="1"/>
    <col min="15405" max="15533" width="9" style="2"/>
    <col min="15534" max="15534" width="3.5" style="2" customWidth="1"/>
    <col min="15535" max="15535" width="33.875" style="2" customWidth="1"/>
    <col min="15536" max="15560" width="0" style="2" hidden="1" customWidth="1"/>
    <col min="15561" max="15561" width="10.875" style="2" customWidth="1"/>
    <col min="15562" max="15607" width="0" style="2" hidden="1" customWidth="1"/>
    <col min="15608" max="15608" width="12" style="2" customWidth="1"/>
    <col min="15609" max="15616" width="0" style="2" hidden="1" customWidth="1"/>
    <col min="15617" max="15617" width="12.5" style="2" customWidth="1"/>
    <col min="15618" max="15624" width="11.875" style="2" customWidth="1"/>
    <col min="15625" max="15625" width="13.375" style="2" customWidth="1"/>
    <col min="15626" max="15634" width="12.875" style="2" customWidth="1"/>
    <col min="15635" max="15635" width="13.5" style="2" customWidth="1"/>
    <col min="15636" max="15636" width="14.25" style="2" customWidth="1"/>
    <col min="15637" max="15637" width="12.25" style="2" customWidth="1"/>
    <col min="15638" max="15639" width="12" style="2" customWidth="1"/>
    <col min="15640" max="15640" width="12.875" style="2" customWidth="1"/>
    <col min="15641" max="15642" width="0" style="2" hidden="1" customWidth="1"/>
    <col min="15643" max="15643" width="10.875" style="2" customWidth="1"/>
    <col min="15644" max="15644" width="0" style="2" hidden="1" customWidth="1"/>
    <col min="15645" max="15645" width="12.625" style="2" customWidth="1"/>
    <col min="15646" max="15646" width="13.5" style="2" customWidth="1"/>
    <col min="15647" max="15647" width="13.75" style="2" customWidth="1"/>
    <col min="15648" max="15648" width="8.75" style="2" bestFit="1" customWidth="1"/>
    <col min="15649" max="15649" width="11.25" style="2" customWidth="1"/>
    <col min="15650" max="15650" width="11.75" style="2" customWidth="1"/>
    <col min="15651" max="15651" width="10.875" style="2" customWidth="1"/>
    <col min="15652" max="15652" width="9.125" style="2" customWidth="1"/>
    <col min="15653" max="15653" width="10.875" style="2" customWidth="1"/>
    <col min="15654" max="15654" width="9" style="2"/>
    <col min="15655" max="15655" width="10.125" style="2" customWidth="1"/>
    <col min="15656" max="15658" width="11.25" style="2" customWidth="1"/>
    <col min="15659" max="15659" width="12.625" style="2" customWidth="1"/>
    <col min="15660" max="15660" width="8.75" style="2" bestFit="1" customWidth="1"/>
    <col min="15661" max="15789" width="9" style="2"/>
    <col min="15790" max="15790" width="3.5" style="2" customWidth="1"/>
    <col min="15791" max="15791" width="33.875" style="2" customWidth="1"/>
    <col min="15792" max="15816" width="0" style="2" hidden="1" customWidth="1"/>
    <col min="15817" max="15817" width="10.875" style="2" customWidth="1"/>
    <col min="15818" max="15863" width="0" style="2" hidden="1" customWidth="1"/>
    <col min="15864" max="15864" width="12" style="2" customWidth="1"/>
    <col min="15865" max="15872" width="0" style="2" hidden="1" customWidth="1"/>
    <col min="15873" max="15873" width="12.5" style="2" customWidth="1"/>
    <col min="15874" max="15880" width="11.875" style="2" customWidth="1"/>
    <col min="15881" max="15881" width="13.375" style="2" customWidth="1"/>
    <col min="15882" max="15890" width="12.875" style="2" customWidth="1"/>
    <col min="15891" max="15891" width="13.5" style="2" customWidth="1"/>
    <col min="15892" max="15892" width="14.25" style="2" customWidth="1"/>
    <col min="15893" max="15893" width="12.25" style="2" customWidth="1"/>
    <col min="15894" max="15895" width="12" style="2" customWidth="1"/>
    <col min="15896" max="15896" width="12.875" style="2" customWidth="1"/>
    <col min="15897" max="15898" width="0" style="2" hidden="1" customWidth="1"/>
    <col min="15899" max="15899" width="10.875" style="2" customWidth="1"/>
    <col min="15900" max="15900" width="0" style="2" hidden="1" customWidth="1"/>
    <col min="15901" max="15901" width="12.625" style="2" customWidth="1"/>
    <col min="15902" max="15902" width="13.5" style="2" customWidth="1"/>
    <col min="15903" max="15903" width="13.75" style="2" customWidth="1"/>
    <col min="15904" max="15904" width="8.75" style="2" bestFit="1" customWidth="1"/>
    <col min="15905" max="15905" width="11.25" style="2" customWidth="1"/>
    <col min="15906" max="15906" width="11.75" style="2" customWidth="1"/>
    <col min="15907" max="15907" width="10.875" style="2" customWidth="1"/>
    <col min="15908" max="15908" width="9.125" style="2" customWidth="1"/>
    <col min="15909" max="15909" width="10.875" style="2" customWidth="1"/>
    <col min="15910" max="15910" width="9" style="2"/>
    <col min="15911" max="15911" width="10.125" style="2" customWidth="1"/>
    <col min="15912" max="15914" width="11.25" style="2" customWidth="1"/>
    <col min="15915" max="15915" width="12.625" style="2" customWidth="1"/>
    <col min="15916" max="15916" width="8.75" style="2" bestFit="1" customWidth="1"/>
    <col min="15917" max="16045" width="9" style="2"/>
    <col min="16046" max="16046" width="3.5" style="2" customWidth="1"/>
    <col min="16047" max="16047" width="33.875" style="2" customWidth="1"/>
    <col min="16048" max="16072" width="0" style="2" hidden="1" customWidth="1"/>
    <col min="16073" max="16073" width="10.875" style="2" customWidth="1"/>
    <col min="16074" max="16119" width="0" style="2" hidden="1" customWidth="1"/>
    <col min="16120" max="16120" width="12" style="2" customWidth="1"/>
    <col min="16121" max="16128" width="0" style="2" hidden="1" customWidth="1"/>
    <col min="16129" max="16129" width="12.5" style="2" customWidth="1"/>
    <col min="16130" max="16136" width="11.875" style="2" customWidth="1"/>
    <col min="16137" max="16137" width="13.375" style="2" customWidth="1"/>
    <col min="16138" max="16146" width="12.875" style="2" customWidth="1"/>
    <col min="16147" max="16147" width="13.5" style="2" customWidth="1"/>
    <col min="16148" max="16148" width="14.25" style="2" customWidth="1"/>
    <col min="16149" max="16149" width="12.25" style="2" customWidth="1"/>
    <col min="16150" max="16151" width="12" style="2" customWidth="1"/>
    <col min="16152" max="16152" width="12.875" style="2" customWidth="1"/>
    <col min="16153" max="16154" width="0" style="2" hidden="1" customWidth="1"/>
    <col min="16155" max="16155" width="10.875" style="2" customWidth="1"/>
    <col min="16156" max="16156" width="0" style="2" hidden="1" customWidth="1"/>
    <col min="16157" max="16157" width="12.625" style="2" customWidth="1"/>
    <col min="16158" max="16158" width="13.5" style="2" customWidth="1"/>
    <col min="16159" max="16159" width="13.75" style="2" customWidth="1"/>
    <col min="16160" max="16160" width="8.75" style="2" bestFit="1" customWidth="1"/>
    <col min="16161" max="16161" width="11.25" style="2" customWidth="1"/>
    <col min="16162" max="16162" width="11.75" style="2" customWidth="1"/>
    <col min="16163" max="16163" width="10.875" style="2" customWidth="1"/>
    <col min="16164" max="16164" width="9.125" style="2" customWidth="1"/>
    <col min="16165" max="16165" width="10.875" style="2" customWidth="1"/>
    <col min="16166" max="16166" width="9" style="2"/>
    <col min="16167" max="16167" width="10.125" style="2" customWidth="1"/>
    <col min="16168" max="16170" width="11.25" style="2" customWidth="1"/>
    <col min="16171" max="16171" width="12.625" style="2" customWidth="1"/>
    <col min="16172" max="16172" width="8.75" style="2" bestFit="1" customWidth="1"/>
    <col min="16173" max="16384" width="9" style="2"/>
  </cols>
  <sheetData>
    <row r="1" spans="1:63" ht="19.5" customHeight="1" x14ac:dyDescent="0.25">
      <c r="A1" s="1" t="s">
        <v>121</v>
      </c>
    </row>
    <row r="2" spans="1:63" ht="16.5" customHeight="1" thickBot="1" x14ac:dyDescent="0.3"/>
    <row r="3" spans="1:63" s="11" customFormat="1" ht="67.5" x14ac:dyDescent="0.25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I3" s="6" t="s">
        <v>8</v>
      </c>
      <c r="J3" s="6" t="s">
        <v>9</v>
      </c>
      <c r="K3" s="6" t="s">
        <v>10</v>
      </c>
      <c r="L3" s="9" t="s">
        <v>11</v>
      </c>
      <c r="M3" s="6" t="s">
        <v>12</v>
      </c>
      <c r="N3" s="8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10" t="s">
        <v>26</v>
      </c>
      <c r="AB3" s="10" t="s">
        <v>122</v>
      </c>
      <c r="AC3" s="10" t="s">
        <v>120</v>
      </c>
      <c r="AD3" s="10" t="s">
        <v>123</v>
      </c>
      <c r="AE3" s="10" t="s">
        <v>27</v>
      </c>
    </row>
    <row r="4" spans="1:63" ht="25.15" customHeight="1" outlineLevel="1" x14ac:dyDescent="0.25">
      <c r="A4" s="12">
        <v>1</v>
      </c>
      <c r="B4" s="13" t="s">
        <v>28</v>
      </c>
      <c r="C4" s="14">
        <v>34632.06</v>
      </c>
      <c r="D4" s="14"/>
      <c r="E4" s="14"/>
      <c r="F4" s="14">
        <v>2.4900000000000002</v>
      </c>
      <c r="G4" s="15">
        <f>C4-D4+E4-F4</f>
        <v>34629.57</v>
      </c>
      <c r="H4" s="14">
        <v>34610.120000000003</v>
      </c>
      <c r="I4" s="14"/>
      <c r="J4" s="14"/>
      <c r="K4" s="14">
        <v>0.08</v>
      </c>
      <c r="L4" s="15">
        <f>H4+I4+J4-K4</f>
        <v>34610.04</v>
      </c>
      <c r="M4" s="14">
        <v>2.4900000000000002</v>
      </c>
      <c r="N4" s="14">
        <v>34616.46</v>
      </c>
      <c r="O4" s="14"/>
      <c r="P4" s="14"/>
      <c r="Q4" s="14">
        <v>19.010000000000002</v>
      </c>
      <c r="R4" s="14"/>
      <c r="S4" s="14">
        <v>0.08</v>
      </c>
      <c r="T4" s="14"/>
      <c r="U4" s="14">
        <v>3363.73</v>
      </c>
      <c r="V4" s="14"/>
      <c r="W4" s="14">
        <v>896.4</v>
      </c>
      <c r="X4" s="14"/>
      <c r="Y4" s="14">
        <v>0.35</v>
      </c>
      <c r="Z4" s="14"/>
      <c r="AA4" s="15">
        <f t="shared" ref="AA4:AA67" si="0">M4+N4-O4+P4+Q4+R4+S4-T4+U4-V4+W4+Z4-X4-Y4</f>
        <v>38897.820000000007</v>
      </c>
      <c r="AB4" s="15">
        <v>36140.620000000003</v>
      </c>
      <c r="AC4" s="15">
        <v>47590.649999999994</v>
      </c>
      <c r="AD4" s="15">
        <v>41284.54</v>
      </c>
      <c r="AE4" s="15">
        <v>0</v>
      </c>
      <c r="AH4" s="17"/>
      <c r="AI4" s="17"/>
      <c r="AJ4" s="17"/>
      <c r="AK4" s="17"/>
      <c r="AL4" s="17"/>
      <c r="AM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8"/>
    </row>
    <row r="5" spans="1:63" ht="25.15" customHeight="1" outlineLevel="1" x14ac:dyDescent="0.25">
      <c r="A5" s="12">
        <f>A4+1</f>
        <v>2</v>
      </c>
      <c r="B5" s="13" t="s">
        <v>29</v>
      </c>
      <c r="C5" s="14">
        <v>36569.519999999997</v>
      </c>
      <c r="D5" s="14"/>
      <c r="E5" s="14"/>
      <c r="F5" s="14">
        <v>258.24</v>
      </c>
      <c r="G5" s="15">
        <f t="shared" ref="G5:G69" si="1">C5-D5+E5-F5</f>
        <v>36311.279999999999</v>
      </c>
      <c r="H5" s="14">
        <v>36552.230000000003</v>
      </c>
      <c r="I5" s="14"/>
      <c r="J5" s="14"/>
      <c r="K5" s="14">
        <v>1.0900000000000001</v>
      </c>
      <c r="L5" s="15">
        <f t="shared" ref="L5:L69" si="2">H5+I5+J5-K5</f>
        <v>36551.140000000007</v>
      </c>
      <c r="M5" s="14">
        <v>258.24</v>
      </c>
      <c r="N5" s="14">
        <v>36557.230000000003</v>
      </c>
      <c r="O5" s="14"/>
      <c r="P5" s="14"/>
      <c r="Q5" s="14">
        <v>20.07</v>
      </c>
      <c r="R5" s="14"/>
      <c r="S5" s="14">
        <v>1.0900000000000001</v>
      </c>
      <c r="T5" s="14"/>
      <c r="U5" s="14">
        <v>3538.38</v>
      </c>
      <c r="V5" s="14"/>
      <c r="W5" s="14">
        <v>944.05</v>
      </c>
      <c r="X5" s="14"/>
      <c r="Y5" s="14">
        <v>1.39</v>
      </c>
      <c r="Z5" s="14"/>
      <c r="AA5" s="15">
        <f t="shared" si="0"/>
        <v>41317.67</v>
      </c>
      <c r="AB5" s="15">
        <v>81132.13</v>
      </c>
      <c r="AC5" s="15">
        <v>107743.63</v>
      </c>
      <c r="AD5" s="15">
        <v>93917.8</v>
      </c>
      <c r="AE5" s="15">
        <v>0</v>
      </c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8"/>
    </row>
    <row r="6" spans="1:63" ht="25.15" customHeight="1" outlineLevel="1" x14ac:dyDescent="0.25">
      <c r="A6" s="12">
        <f t="shared" ref="A6:A39" si="3">A5+1</f>
        <v>3</v>
      </c>
      <c r="B6" s="13" t="s">
        <v>30</v>
      </c>
      <c r="C6" s="14">
        <v>25933.909999999996</v>
      </c>
      <c r="D6" s="14"/>
      <c r="E6" s="14"/>
      <c r="F6" s="14">
        <v>0.14000000000000001</v>
      </c>
      <c r="G6" s="15">
        <f t="shared" si="1"/>
        <v>25933.769999999997</v>
      </c>
      <c r="H6" s="14">
        <v>25915.32</v>
      </c>
      <c r="I6" s="14"/>
      <c r="J6" s="14"/>
      <c r="K6" s="14">
        <v>79.5</v>
      </c>
      <c r="L6" s="15">
        <f t="shared" si="2"/>
        <v>25835.82</v>
      </c>
      <c r="M6" s="14">
        <v>0.14000000000000001</v>
      </c>
      <c r="N6" s="14">
        <v>25920.690000000002</v>
      </c>
      <c r="O6" s="14"/>
      <c r="P6" s="14"/>
      <c r="Q6" s="14">
        <v>14.23</v>
      </c>
      <c r="R6" s="14"/>
      <c r="S6" s="14">
        <v>79.5</v>
      </c>
      <c r="T6" s="14"/>
      <c r="U6" s="14">
        <v>2527.04</v>
      </c>
      <c r="V6" s="14"/>
      <c r="W6" s="14">
        <v>673.06</v>
      </c>
      <c r="X6" s="14"/>
      <c r="Y6" s="14">
        <v>1.21</v>
      </c>
      <c r="Z6" s="14"/>
      <c r="AA6" s="15">
        <f t="shared" si="0"/>
        <v>29213.450000000004</v>
      </c>
      <c r="AB6" s="15">
        <v>26407.63</v>
      </c>
      <c r="AC6" s="15">
        <v>35149.269999999997</v>
      </c>
      <c r="AD6" s="15">
        <v>30132.839999999997</v>
      </c>
      <c r="AE6" s="15">
        <v>0</v>
      </c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8"/>
    </row>
    <row r="7" spans="1:63" ht="25.15" customHeight="1" outlineLevel="1" x14ac:dyDescent="0.25">
      <c r="A7" s="12">
        <f t="shared" si="3"/>
        <v>4</v>
      </c>
      <c r="B7" s="13" t="s">
        <v>31</v>
      </c>
      <c r="C7" s="14">
        <v>26609.170000000002</v>
      </c>
      <c r="D7" s="14"/>
      <c r="E7" s="14"/>
      <c r="F7" s="14">
        <v>37.71</v>
      </c>
      <c r="G7" s="15">
        <f t="shared" si="1"/>
        <v>26571.460000000003</v>
      </c>
      <c r="H7" s="14">
        <v>26594.01</v>
      </c>
      <c r="I7" s="14"/>
      <c r="J7" s="14"/>
      <c r="K7" s="14">
        <v>146.52000000000001</v>
      </c>
      <c r="L7" s="15">
        <f t="shared" si="2"/>
        <v>26447.489999999998</v>
      </c>
      <c r="M7" s="14">
        <v>37.71</v>
      </c>
      <c r="N7" s="14">
        <v>26598.39</v>
      </c>
      <c r="O7" s="14"/>
      <c r="P7" s="14"/>
      <c r="Q7" s="14">
        <v>14.61</v>
      </c>
      <c r="R7" s="14"/>
      <c r="S7" s="14">
        <v>146.52000000000001</v>
      </c>
      <c r="T7" s="14"/>
      <c r="U7" s="14">
        <v>2585.89</v>
      </c>
      <c r="V7" s="14"/>
      <c r="W7" s="14">
        <v>689.52</v>
      </c>
      <c r="X7" s="14"/>
      <c r="Y7" s="14">
        <v>124.56</v>
      </c>
      <c r="Z7" s="14"/>
      <c r="AA7" s="15">
        <f t="shared" si="0"/>
        <v>29948.079999999998</v>
      </c>
      <c r="AB7" s="15">
        <v>26018.48</v>
      </c>
      <c r="AC7" s="15">
        <v>34583.729999999996</v>
      </c>
      <c r="AD7" s="15">
        <v>29589.809999999998</v>
      </c>
      <c r="AE7" s="15">
        <v>0</v>
      </c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8"/>
    </row>
    <row r="8" spans="1:63" ht="25.15" customHeight="1" outlineLevel="1" collapsed="1" x14ac:dyDescent="0.25">
      <c r="A8" s="12">
        <f t="shared" si="3"/>
        <v>5</v>
      </c>
      <c r="B8" s="13" t="s">
        <v>32</v>
      </c>
      <c r="C8" s="14">
        <v>30504.36</v>
      </c>
      <c r="D8" s="14"/>
      <c r="E8" s="14"/>
      <c r="F8" s="14">
        <v>2.87</v>
      </c>
      <c r="G8" s="15">
        <f t="shared" si="1"/>
        <v>30501.49</v>
      </c>
      <c r="H8" s="14">
        <v>30485.920000000002</v>
      </c>
      <c r="I8" s="14"/>
      <c r="J8" s="14"/>
      <c r="K8" s="14">
        <v>90.05</v>
      </c>
      <c r="L8" s="15">
        <f t="shared" si="2"/>
        <v>30395.870000000003</v>
      </c>
      <c r="M8" s="14">
        <v>2.87</v>
      </c>
      <c r="N8" s="14">
        <v>30066.06</v>
      </c>
      <c r="O8" s="14"/>
      <c r="P8" s="14">
        <v>-423.75</v>
      </c>
      <c r="Q8" s="14">
        <v>0</v>
      </c>
      <c r="R8" s="14"/>
      <c r="S8" s="14">
        <v>90.05</v>
      </c>
      <c r="T8" s="14"/>
      <c r="U8" s="14">
        <v>2923.07</v>
      </c>
      <c r="V8" s="14"/>
      <c r="W8" s="14">
        <v>779.26</v>
      </c>
      <c r="X8" s="14"/>
      <c r="Y8" s="14">
        <v>0.63</v>
      </c>
      <c r="Z8" s="14"/>
      <c r="AA8" s="15">
        <f t="shared" si="0"/>
        <v>33436.93</v>
      </c>
      <c r="AB8" s="15">
        <v>26539.969999999998</v>
      </c>
      <c r="AC8" s="15">
        <v>34032.230000000003</v>
      </c>
      <c r="AD8" s="15">
        <v>29520.43</v>
      </c>
      <c r="AE8" s="15">
        <v>0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8"/>
    </row>
    <row r="9" spans="1:63" ht="25.15" customHeight="1" outlineLevel="1" x14ac:dyDescent="0.25">
      <c r="A9" s="12">
        <f t="shared" si="3"/>
        <v>6</v>
      </c>
      <c r="B9" s="13" t="s">
        <v>33</v>
      </c>
      <c r="C9" s="14">
        <v>43977.229999999996</v>
      </c>
      <c r="D9" s="14"/>
      <c r="E9" s="14"/>
      <c r="F9" s="14">
        <v>0.18</v>
      </c>
      <c r="G9" s="15">
        <f t="shared" si="1"/>
        <v>43977.049999999996</v>
      </c>
      <c r="H9" s="14">
        <v>44184.89</v>
      </c>
      <c r="I9" s="14"/>
      <c r="J9" s="14"/>
      <c r="K9" s="14">
        <v>1.61</v>
      </c>
      <c r="L9" s="15">
        <f t="shared" si="2"/>
        <v>44183.28</v>
      </c>
      <c r="M9" s="14">
        <v>0.18</v>
      </c>
      <c r="N9" s="14">
        <v>44194.759999999995</v>
      </c>
      <c r="O9" s="14"/>
      <c r="P9" s="14"/>
      <c r="Q9" s="14">
        <v>24.26</v>
      </c>
      <c r="R9" s="14"/>
      <c r="S9" s="14">
        <v>1.61</v>
      </c>
      <c r="T9" s="14"/>
      <c r="U9" s="14">
        <v>4306.05</v>
      </c>
      <c r="V9" s="14"/>
      <c r="W9" s="14">
        <v>1146.3</v>
      </c>
      <c r="X9" s="14"/>
      <c r="Y9" s="14">
        <v>0.84</v>
      </c>
      <c r="Z9" s="14"/>
      <c r="AA9" s="15">
        <f t="shared" si="0"/>
        <v>49672.320000000007</v>
      </c>
      <c r="AB9" s="15">
        <v>45426.09</v>
      </c>
      <c r="AC9" s="15">
        <v>60451.789999999994</v>
      </c>
      <c r="AD9" s="15">
        <v>51840.100000000006</v>
      </c>
      <c r="AE9" s="15">
        <v>0</v>
      </c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8"/>
    </row>
    <row r="10" spans="1:63" ht="25.15" customHeight="1" outlineLevel="1" x14ac:dyDescent="0.25">
      <c r="A10" s="12">
        <f t="shared" si="3"/>
        <v>7</v>
      </c>
      <c r="B10" s="13" t="s">
        <v>34</v>
      </c>
      <c r="C10" s="14">
        <v>22778.16</v>
      </c>
      <c r="D10" s="14"/>
      <c r="E10" s="14"/>
      <c r="F10" s="14">
        <v>2.21</v>
      </c>
      <c r="G10" s="15">
        <f t="shared" si="1"/>
        <v>22775.95</v>
      </c>
      <c r="H10" s="14">
        <v>22766.18</v>
      </c>
      <c r="I10" s="14"/>
      <c r="J10" s="14"/>
      <c r="K10" s="14">
        <v>267.08999999999997</v>
      </c>
      <c r="L10" s="15">
        <f t="shared" si="2"/>
        <v>22499.09</v>
      </c>
      <c r="M10" s="14">
        <v>2.21</v>
      </c>
      <c r="N10" s="14">
        <v>22769.64</v>
      </c>
      <c r="O10" s="14"/>
      <c r="P10" s="14"/>
      <c r="Q10" s="14">
        <v>12.51</v>
      </c>
      <c r="R10" s="14"/>
      <c r="S10" s="14">
        <v>267.08999999999997</v>
      </c>
      <c r="T10" s="14"/>
      <c r="U10" s="14">
        <v>2211.2199999999998</v>
      </c>
      <c r="V10" s="14"/>
      <c r="W10" s="14">
        <v>589.79999999999995</v>
      </c>
      <c r="X10" s="14"/>
      <c r="Y10" s="14">
        <v>0.96</v>
      </c>
      <c r="Z10" s="14"/>
      <c r="AA10" s="15">
        <f t="shared" si="0"/>
        <v>25851.51</v>
      </c>
      <c r="AB10" s="15">
        <v>23341.88</v>
      </c>
      <c r="AC10" s="15">
        <v>31025.75</v>
      </c>
      <c r="AD10" s="15">
        <v>26629.089999999997</v>
      </c>
      <c r="AE10" s="15">
        <v>0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8"/>
    </row>
    <row r="11" spans="1:63" ht="25.15" customHeight="1" outlineLevel="1" x14ac:dyDescent="0.25">
      <c r="A11" s="12">
        <f t="shared" si="3"/>
        <v>8</v>
      </c>
      <c r="B11" s="19" t="s">
        <v>35</v>
      </c>
      <c r="C11" s="14"/>
      <c r="D11" s="14"/>
      <c r="E11" s="14"/>
      <c r="F11" s="14"/>
      <c r="G11" s="15"/>
      <c r="H11" s="14"/>
      <c r="I11" s="14"/>
      <c r="J11" s="14"/>
      <c r="K11" s="14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5"/>
      <c r="AB11" s="15">
        <v>0</v>
      </c>
      <c r="AC11" s="15">
        <v>10399.720000000001</v>
      </c>
      <c r="AD11" s="15">
        <v>31156.720000000001</v>
      </c>
      <c r="AE11" s="15">
        <v>0</v>
      </c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8"/>
    </row>
    <row r="12" spans="1:63" ht="25.15" customHeight="1" outlineLevel="1" collapsed="1" x14ac:dyDescent="0.25">
      <c r="A12" s="12">
        <f t="shared" si="3"/>
        <v>9</v>
      </c>
      <c r="B12" s="20" t="s">
        <v>36</v>
      </c>
      <c r="C12" s="14">
        <v>32576.449999999997</v>
      </c>
      <c r="D12" s="14"/>
      <c r="E12" s="14"/>
      <c r="F12" s="14">
        <v>0.1</v>
      </c>
      <c r="G12" s="15">
        <f t="shared" si="1"/>
        <v>32576.35</v>
      </c>
      <c r="H12" s="14">
        <v>32548.57</v>
      </c>
      <c r="I12" s="14"/>
      <c r="J12" s="14"/>
      <c r="K12" s="14">
        <v>6725.02</v>
      </c>
      <c r="L12" s="15">
        <f t="shared" si="2"/>
        <v>25823.55</v>
      </c>
      <c r="M12" s="14">
        <v>0.1</v>
      </c>
      <c r="N12" s="14">
        <v>32556.629999999997</v>
      </c>
      <c r="O12" s="14"/>
      <c r="P12" s="14"/>
      <c r="Q12" s="14">
        <v>17.89</v>
      </c>
      <c r="R12" s="14"/>
      <c r="S12" s="14">
        <v>6725.02</v>
      </c>
      <c r="T12" s="14"/>
      <c r="U12" s="14">
        <v>3182.22</v>
      </c>
      <c r="V12" s="14"/>
      <c r="W12" s="14">
        <v>846.66</v>
      </c>
      <c r="X12" s="14"/>
      <c r="Y12" s="14">
        <v>2.1</v>
      </c>
      <c r="Z12" s="14"/>
      <c r="AA12" s="15">
        <f t="shared" si="0"/>
        <v>43326.420000000006</v>
      </c>
      <c r="AB12" s="15">
        <v>45600.639999999999</v>
      </c>
      <c r="AC12" s="15">
        <v>40073.130000000005</v>
      </c>
      <c r="AD12" s="15">
        <v>63128.630000000005</v>
      </c>
      <c r="AE12" s="15">
        <v>0</v>
      </c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8"/>
    </row>
    <row r="13" spans="1:63" ht="25.15" customHeight="1" outlineLevel="1" x14ac:dyDescent="0.25">
      <c r="A13" s="12">
        <f t="shared" si="3"/>
        <v>10</v>
      </c>
      <c r="B13" s="13" t="s">
        <v>37</v>
      </c>
      <c r="C13" s="14">
        <v>89747.82</v>
      </c>
      <c r="D13" s="14"/>
      <c r="E13" s="14"/>
      <c r="F13" s="14">
        <v>22.68</v>
      </c>
      <c r="G13" s="15">
        <f t="shared" si="1"/>
        <v>89725.140000000014</v>
      </c>
      <c r="H13" s="14">
        <v>89660.76</v>
      </c>
      <c r="I13" s="14">
        <v>8966.07</v>
      </c>
      <c r="J13" s="14"/>
      <c r="K13" s="14">
        <v>52.68</v>
      </c>
      <c r="L13" s="15">
        <f t="shared" si="2"/>
        <v>98574.15</v>
      </c>
      <c r="M13" s="14">
        <v>22.68</v>
      </c>
      <c r="N13" s="14">
        <v>89685.900000000009</v>
      </c>
      <c r="O13" s="14">
        <v>8966.07</v>
      </c>
      <c r="P13" s="14"/>
      <c r="Q13" s="14">
        <v>49.230000000000004</v>
      </c>
      <c r="R13" s="14"/>
      <c r="S13" s="14">
        <v>52.68</v>
      </c>
      <c r="T13" s="14"/>
      <c r="U13" s="14">
        <v>8762.0400000000009</v>
      </c>
      <c r="V13" s="14"/>
      <c r="W13" s="14">
        <v>2328.86</v>
      </c>
      <c r="X13" s="14"/>
      <c r="Y13" s="14">
        <v>6.94</v>
      </c>
      <c r="Z13" s="14"/>
      <c r="AA13" s="15">
        <f t="shared" si="0"/>
        <v>91928.37999999999</v>
      </c>
      <c r="AB13" s="15">
        <v>98831.24</v>
      </c>
      <c r="AC13" s="15">
        <v>110238.67000000001</v>
      </c>
      <c r="AD13" s="15">
        <v>101974.87</v>
      </c>
      <c r="AE13" s="15">
        <v>0</v>
      </c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8"/>
    </row>
    <row r="14" spans="1:63" ht="25.15" customHeight="1" outlineLevel="1" x14ac:dyDescent="0.25">
      <c r="A14" s="12">
        <f t="shared" si="3"/>
        <v>11</v>
      </c>
      <c r="B14" s="13" t="s">
        <v>38</v>
      </c>
      <c r="C14" s="14">
        <v>17441.3</v>
      </c>
      <c r="D14" s="14"/>
      <c r="E14" s="14"/>
      <c r="F14" s="14">
        <v>0.01</v>
      </c>
      <c r="G14" s="15">
        <f t="shared" si="1"/>
        <v>17441.29</v>
      </c>
      <c r="H14" s="14">
        <v>17430.989999999998</v>
      </c>
      <c r="I14" s="14"/>
      <c r="J14" s="14"/>
      <c r="K14" s="14">
        <v>0.45</v>
      </c>
      <c r="L14" s="15">
        <f t="shared" si="2"/>
        <v>17430.539999999997</v>
      </c>
      <c r="M14" s="14">
        <v>0.01</v>
      </c>
      <c r="N14" s="14">
        <v>17433.97</v>
      </c>
      <c r="O14" s="14"/>
      <c r="P14" s="14"/>
      <c r="Q14" s="14">
        <v>9.58</v>
      </c>
      <c r="R14" s="14"/>
      <c r="S14" s="14">
        <v>0.45</v>
      </c>
      <c r="T14" s="14"/>
      <c r="U14" s="14">
        <v>1692.4499999999998</v>
      </c>
      <c r="V14" s="14"/>
      <c r="W14" s="14">
        <v>451.15999999999997</v>
      </c>
      <c r="X14" s="14"/>
      <c r="Y14" s="14">
        <v>1.73</v>
      </c>
      <c r="Z14" s="14"/>
      <c r="AA14" s="15">
        <f t="shared" si="0"/>
        <v>19585.890000000003</v>
      </c>
      <c r="AB14" s="15">
        <v>18088.11</v>
      </c>
      <c r="AC14" s="15">
        <v>24037.21</v>
      </c>
      <c r="AD14" s="15">
        <v>20654.84</v>
      </c>
      <c r="AE14" s="15">
        <v>0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8"/>
    </row>
    <row r="15" spans="1:63" ht="25.15" customHeight="1" outlineLevel="1" x14ac:dyDescent="0.25">
      <c r="A15" s="12">
        <f t="shared" si="3"/>
        <v>12</v>
      </c>
      <c r="B15" s="13" t="s">
        <v>39</v>
      </c>
      <c r="C15" s="14">
        <v>24604.510000000002</v>
      </c>
      <c r="D15" s="14"/>
      <c r="E15" s="14"/>
      <c r="F15" s="14">
        <v>36.04</v>
      </c>
      <c r="G15" s="15">
        <f t="shared" si="1"/>
        <v>24568.47</v>
      </c>
      <c r="H15" s="14">
        <v>24593.739999999998</v>
      </c>
      <c r="I15" s="14"/>
      <c r="J15" s="14"/>
      <c r="K15" s="14">
        <v>1.25</v>
      </c>
      <c r="L15" s="15">
        <f t="shared" si="2"/>
        <v>24592.489999999998</v>
      </c>
      <c r="M15" s="14">
        <v>36.04</v>
      </c>
      <c r="N15" s="14">
        <v>24596.85</v>
      </c>
      <c r="O15" s="14"/>
      <c r="P15" s="14"/>
      <c r="Q15" s="14">
        <v>13.52</v>
      </c>
      <c r="R15" s="14"/>
      <c r="S15" s="14">
        <v>1.25</v>
      </c>
      <c r="T15" s="14"/>
      <c r="U15" s="14">
        <v>2386.9500000000003</v>
      </c>
      <c r="V15" s="14"/>
      <c r="W15" s="14">
        <v>637.15</v>
      </c>
      <c r="X15" s="14"/>
      <c r="Y15" s="14">
        <v>10.6</v>
      </c>
      <c r="Z15" s="14"/>
      <c r="AA15" s="15">
        <f t="shared" si="0"/>
        <v>27661.160000000003</v>
      </c>
      <c r="AB15" s="15">
        <v>22739.199999999997</v>
      </c>
      <c r="AC15" s="15">
        <v>30230.170000000002</v>
      </c>
      <c r="AD15" s="15">
        <v>25775.23</v>
      </c>
      <c r="AE15" s="15">
        <v>0</v>
      </c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8"/>
    </row>
    <row r="16" spans="1:63" ht="25.15" customHeight="1" outlineLevel="1" x14ac:dyDescent="0.25">
      <c r="A16" s="12">
        <f t="shared" si="3"/>
        <v>13</v>
      </c>
      <c r="B16" s="13" t="s">
        <v>40</v>
      </c>
      <c r="C16" s="14">
        <v>14048.3</v>
      </c>
      <c r="D16" s="14"/>
      <c r="E16" s="14"/>
      <c r="F16" s="14">
        <v>1582.66</v>
      </c>
      <c r="G16" s="15">
        <f t="shared" si="1"/>
        <v>12465.64</v>
      </c>
      <c r="H16" s="14">
        <v>14039.55</v>
      </c>
      <c r="I16" s="14"/>
      <c r="J16" s="14"/>
      <c r="K16" s="14">
        <v>1251.83</v>
      </c>
      <c r="L16" s="15">
        <f t="shared" si="2"/>
        <v>12787.72</v>
      </c>
      <c r="M16" s="14">
        <v>1582.66</v>
      </c>
      <c r="N16" s="14">
        <v>14042.08</v>
      </c>
      <c r="O16" s="14"/>
      <c r="P16" s="14"/>
      <c r="Q16" s="14">
        <v>7.71</v>
      </c>
      <c r="R16" s="14"/>
      <c r="S16" s="14">
        <v>1251.83</v>
      </c>
      <c r="T16" s="14"/>
      <c r="U16" s="14">
        <v>1365.47</v>
      </c>
      <c r="V16" s="14"/>
      <c r="W16" s="14">
        <v>363.93</v>
      </c>
      <c r="X16" s="14"/>
      <c r="Y16" s="14">
        <v>488.69</v>
      </c>
      <c r="Z16" s="14"/>
      <c r="AA16" s="15">
        <f t="shared" si="0"/>
        <v>18124.990000000002</v>
      </c>
      <c r="AB16" s="15">
        <v>14850.54</v>
      </c>
      <c r="AC16" s="15">
        <v>19745.239999999998</v>
      </c>
      <c r="AD16" s="15">
        <v>16979.920000000002</v>
      </c>
      <c r="AE16" s="15">
        <v>0</v>
      </c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8"/>
    </row>
    <row r="17" spans="1:63" ht="24.75" customHeight="1" outlineLevel="1" x14ac:dyDescent="0.25">
      <c r="A17" s="12">
        <f t="shared" si="3"/>
        <v>14</v>
      </c>
      <c r="B17" s="13" t="s">
        <v>41</v>
      </c>
      <c r="C17" s="14">
        <v>31757.61</v>
      </c>
      <c r="D17" s="14"/>
      <c r="E17" s="14"/>
      <c r="F17" s="14">
        <v>41.43</v>
      </c>
      <c r="G17" s="15">
        <f t="shared" si="1"/>
        <v>31716.18</v>
      </c>
      <c r="H17" s="14">
        <v>31735.5</v>
      </c>
      <c r="I17" s="14">
        <v>3173.55</v>
      </c>
      <c r="J17" s="14"/>
      <c r="K17" s="14">
        <v>1.33</v>
      </c>
      <c r="L17" s="15">
        <f t="shared" si="2"/>
        <v>34907.72</v>
      </c>
      <c r="M17" s="14">
        <v>41.43</v>
      </c>
      <c r="N17" s="14">
        <v>31741.88</v>
      </c>
      <c r="O17" s="14">
        <v>3173.55</v>
      </c>
      <c r="P17" s="14"/>
      <c r="Q17" s="14">
        <v>17.439999999999998</v>
      </c>
      <c r="R17" s="14"/>
      <c r="S17" s="14">
        <v>1.33</v>
      </c>
      <c r="T17" s="14"/>
      <c r="U17" s="14">
        <v>3094.02</v>
      </c>
      <c r="V17" s="14"/>
      <c r="W17" s="14">
        <v>824.23</v>
      </c>
      <c r="X17" s="14"/>
      <c r="Y17" s="14">
        <v>0.04</v>
      </c>
      <c r="Z17" s="14"/>
      <c r="AA17" s="15">
        <f t="shared" si="0"/>
        <v>32546.74</v>
      </c>
      <c r="AB17" s="15">
        <v>29556.36</v>
      </c>
      <c r="AC17" s="15">
        <v>39340.5</v>
      </c>
      <c r="AD17" s="15">
        <v>33494.83</v>
      </c>
      <c r="AE17" s="15">
        <v>0</v>
      </c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8"/>
    </row>
    <row r="18" spans="1:63" ht="25.15" customHeight="1" outlineLevel="1" x14ac:dyDescent="0.25">
      <c r="A18" s="12">
        <f t="shared" si="3"/>
        <v>15</v>
      </c>
      <c r="B18" s="13" t="s">
        <v>42</v>
      </c>
      <c r="C18" s="14">
        <v>41091.57</v>
      </c>
      <c r="D18" s="14"/>
      <c r="E18" s="14"/>
      <c r="F18" s="14">
        <v>2.59</v>
      </c>
      <c r="G18" s="15">
        <f t="shared" si="1"/>
        <v>41088.980000000003</v>
      </c>
      <c r="H18" s="14">
        <v>41067.589999999997</v>
      </c>
      <c r="I18" s="14"/>
      <c r="J18" s="14"/>
      <c r="K18" s="14">
        <v>1.86</v>
      </c>
      <c r="L18" s="15">
        <f t="shared" si="2"/>
        <v>41065.729999999996</v>
      </c>
      <c r="M18" s="14">
        <v>2.59</v>
      </c>
      <c r="N18" s="14">
        <v>41074.51</v>
      </c>
      <c r="O18" s="14"/>
      <c r="P18" s="14"/>
      <c r="Q18" s="14">
        <v>22.549999999999997</v>
      </c>
      <c r="R18" s="14"/>
      <c r="S18" s="14">
        <v>1.86</v>
      </c>
      <c r="T18" s="14"/>
      <c r="U18" s="14">
        <v>3986.09</v>
      </c>
      <c r="V18" s="14"/>
      <c r="W18" s="14">
        <v>1062.6300000000001</v>
      </c>
      <c r="X18" s="14"/>
      <c r="Y18" s="14">
        <v>1.38</v>
      </c>
      <c r="Z18" s="14"/>
      <c r="AA18" s="15">
        <f t="shared" si="0"/>
        <v>46148.850000000006</v>
      </c>
      <c r="AB18" s="15">
        <v>38708.630000000005</v>
      </c>
      <c r="AC18" s="15">
        <v>49113.310000000005</v>
      </c>
      <c r="AD18" s="15">
        <v>43930.159999999996</v>
      </c>
      <c r="AE18" s="15">
        <v>0</v>
      </c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</row>
    <row r="19" spans="1:63" ht="25.15" customHeight="1" outlineLevel="1" x14ac:dyDescent="0.25">
      <c r="A19" s="12">
        <f t="shared" si="3"/>
        <v>16</v>
      </c>
      <c r="B19" s="13" t="s">
        <v>43</v>
      </c>
      <c r="C19" s="14">
        <v>27833.71</v>
      </c>
      <c r="D19" s="14"/>
      <c r="E19" s="14"/>
      <c r="F19" s="14">
        <v>1.61</v>
      </c>
      <c r="G19" s="15">
        <f t="shared" si="1"/>
        <v>27832.1</v>
      </c>
      <c r="H19" s="14">
        <v>27817.31</v>
      </c>
      <c r="I19" s="14"/>
      <c r="J19" s="14"/>
      <c r="K19" s="14">
        <v>3.33</v>
      </c>
      <c r="L19" s="15">
        <f t="shared" si="2"/>
        <v>27813.98</v>
      </c>
      <c r="M19" s="14">
        <v>1.61</v>
      </c>
      <c r="N19" s="14">
        <v>27822.05</v>
      </c>
      <c r="O19" s="14"/>
      <c r="P19" s="14"/>
      <c r="Q19" s="14">
        <v>15.280000000000001</v>
      </c>
      <c r="R19" s="14"/>
      <c r="S19" s="14">
        <v>3.33</v>
      </c>
      <c r="T19" s="14"/>
      <c r="U19" s="14">
        <v>2701.72</v>
      </c>
      <c r="V19" s="14"/>
      <c r="W19" s="14">
        <v>720.22</v>
      </c>
      <c r="X19" s="14"/>
      <c r="Y19" s="14">
        <v>0.42</v>
      </c>
      <c r="Z19" s="14"/>
      <c r="AA19" s="15">
        <f t="shared" si="0"/>
        <v>31263.790000000005</v>
      </c>
      <c r="AB19" s="15">
        <v>26437.26</v>
      </c>
      <c r="AC19" s="15">
        <v>35123.53</v>
      </c>
      <c r="AD19" s="15">
        <v>30004.73</v>
      </c>
      <c r="AE19" s="15">
        <v>0</v>
      </c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</row>
    <row r="20" spans="1:63" ht="25.15" customHeight="1" outlineLevel="1" x14ac:dyDescent="0.25">
      <c r="A20" s="12">
        <f t="shared" si="3"/>
        <v>17</v>
      </c>
      <c r="B20" s="13" t="s">
        <v>44</v>
      </c>
      <c r="C20" s="14">
        <v>17132.669999999998</v>
      </c>
      <c r="D20" s="14"/>
      <c r="E20" s="14"/>
      <c r="F20" s="14">
        <v>1.81</v>
      </c>
      <c r="G20" s="15">
        <f t="shared" si="1"/>
        <v>17130.859999999997</v>
      </c>
      <c r="H20" s="14">
        <v>17122.579999999998</v>
      </c>
      <c r="I20" s="14"/>
      <c r="J20" s="14"/>
      <c r="K20" s="14">
        <v>1.79</v>
      </c>
      <c r="L20" s="15">
        <f t="shared" si="2"/>
        <v>17120.789999999997</v>
      </c>
      <c r="M20" s="14">
        <v>1.81</v>
      </c>
      <c r="N20" s="14">
        <v>17125.489999999998</v>
      </c>
      <c r="O20" s="14"/>
      <c r="P20" s="14"/>
      <c r="Q20" s="14">
        <v>9.41</v>
      </c>
      <c r="R20" s="14"/>
      <c r="S20" s="14">
        <v>1.79</v>
      </c>
      <c r="T20" s="14"/>
      <c r="U20" s="14">
        <v>1662.58</v>
      </c>
      <c r="V20" s="14"/>
      <c r="W20" s="14">
        <v>443.2</v>
      </c>
      <c r="X20" s="14"/>
      <c r="Y20" s="14">
        <v>12.59</v>
      </c>
      <c r="Z20" s="14"/>
      <c r="AA20" s="15">
        <f t="shared" si="0"/>
        <v>19231.690000000002</v>
      </c>
      <c r="AB20" s="15">
        <v>17304.02</v>
      </c>
      <c r="AC20" s="15">
        <v>22990.799999999996</v>
      </c>
      <c r="AD20" s="15">
        <v>19723.580000000002</v>
      </c>
      <c r="AE20" s="15">
        <v>0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8"/>
    </row>
    <row r="21" spans="1:63" ht="25.15" customHeight="1" outlineLevel="1" x14ac:dyDescent="0.25">
      <c r="A21" s="12">
        <f t="shared" si="3"/>
        <v>18</v>
      </c>
      <c r="B21" s="13" t="s">
        <v>45</v>
      </c>
      <c r="C21" s="14">
        <v>21533.809999999998</v>
      </c>
      <c r="D21" s="14"/>
      <c r="E21" s="14"/>
      <c r="F21" s="14">
        <v>1.1399999999999999</v>
      </c>
      <c r="G21" s="15">
        <f t="shared" si="1"/>
        <v>21532.67</v>
      </c>
      <c r="H21" s="14">
        <v>21522.18</v>
      </c>
      <c r="I21" s="14"/>
      <c r="J21" s="14"/>
      <c r="K21" s="14">
        <v>0.61</v>
      </c>
      <c r="L21" s="15">
        <f t="shared" si="2"/>
        <v>21521.57</v>
      </c>
      <c r="M21" s="14">
        <v>1.1399999999999999</v>
      </c>
      <c r="N21" s="14">
        <v>21525.539999999997</v>
      </c>
      <c r="O21" s="14"/>
      <c r="P21" s="14"/>
      <c r="Q21" s="14">
        <v>11.840000000000002</v>
      </c>
      <c r="R21" s="14"/>
      <c r="S21" s="14">
        <v>0.61</v>
      </c>
      <c r="T21" s="14"/>
      <c r="U21" s="14">
        <v>2094.46</v>
      </c>
      <c r="V21" s="14"/>
      <c r="W21" s="14">
        <v>558.66</v>
      </c>
      <c r="X21" s="14"/>
      <c r="Y21" s="14">
        <v>53.83</v>
      </c>
      <c r="Z21" s="14"/>
      <c r="AA21" s="15">
        <f t="shared" si="0"/>
        <v>24138.419999999995</v>
      </c>
      <c r="AB21" s="15">
        <v>23131.41</v>
      </c>
      <c r="AC21" s="15">
        <v>30758.67</v>
      </c>
      <c r="AD21" s="15">
        <v>26475.649999999998</v>
      </c>
      <c r="AE21" s="15">
        <v>0</v>
      </c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8"/>
    </row>
    <row r="22" spans="1:63" ht="25.15" customHeight="1" outlineLevel="1" collapsed="1" x14ac:dyDescent="0.25">
      <c r="A22" s="12">
        <f t="shared" si="3"/>
        <v>19</v>
      </c>
      <c r="B22" s="13" t="s">
        <v>46</v>
      </c>
      <c r="C22" s="14">
        <v>23828.15</v>
      </c>
      <c r="D22" s="14"/>
      <c r="E22" s="14"/>
      <c r="F22" s="14">
        <v>2.58</v>
      </c>
      <c r="G22" s="15">
        <f t="shared" si="1"/>
        <v>23825.57</v>
      </c>
      <c r="H22" s="14">
        <v>23818.760000000002</v>
      </c>
      <c r="I22" s="14"/>
      <c r="J22" s="14"/>
      <c r="K22" s="14">
        <v>0.8</v>
      </c>
      <c r="L22" s="15">
        <f t="shared" si="2"/>
        <v>23817.960000000003</v>
      </c>
      <c r="M22" s="14">
        <v>2.58</v>
      </c>
      <c r="N22" s="14">
        <v>23821.47</v>
      </c>
      <c r="O22" s="14"/>
      <c r="P22" s="14"/>
      <c r="Q22" s="14">
        <v>13.09</v>
      </c>
      <c r="R22" s="14"/>
      <c r="S22" s="14">
        <v>0.8</v>
      </c>
      <c r="T22" s="14"/>
      <c r="U22" s="14">
        <v>2309.5500000000002</v>
      </c>
      <c r="V22" s="14"/>
      <c r="W22" s="14">
        <v>616.69000000000005</v>
      </c>
      <c r="X22" s="14"/>
      <c r="Y22" s="14">
        <v>2.82</v>
      </c>
      <c r="Z22" s="14"/>
      <c r="AA22" s="15">
        <f t="shared" si="0"/>
        <v>26761.360000000001</v>
      </c>
      <c r="AB22" s="15">
        <v>23830.080000000002</v>
      </c>
      <c r="AC22" s="15">
        <v>30393.559999999998</v>
      </c>
      <c r="AD22" s="15">
        <v>26645.660000000003</v>
      </c>
      <c r="AE22" s="15">
        <v>0</v>
      </c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8"/>
    </row>
    <row r="23" spans="1:63" ht="25.15" customHeight="1" outlineLevel="1" x14ac:dyDescent="0.25">
      <c r="A23" s="12">
        <f t="shared" si="3"/>
        <v>20</v>
      </c>
      <c r="B23" s="13" t="s">
        <v>47</v>
      </c>
      <c r="C23" s="14">
        <v>27098.26</v>
      </c>
      <c r="D23" s="14"/>
      <c r="E23" s="14"/>
      <c r="F23" s="14">
        <v>1.99</v>
      </c>
      <c r="G23" s="15">
        <f t="shared" si="1"/>
        <v>27096.269999999997</v>
      </c>
      <c r="H23" s="14">
        <v>27080.68</v>
      </c>
      <c r="I23" s="14"/>
      <c r="J23" s="14"/>
      <c r="K23" s="14">
        <v>1.66</v>
      </c>
      <c r="L23" s="15">
        <f t="shared" si="2"/>
        <v>27079.02</v>
      </c>
      <c r="M23" s="14">
        <v>1.99</v>
      </c>
      <c r="N23" s="14">
        <v>27085.759999999998</v>
      </c>
      <c r="O23" s="14"/>
      <c r="P23" s="14"/>
      <c r="Q23" s="14">
        <v>14.89</v>
      </c>
      <c r="R23" s="14"/>
      <c r="S23" s="14">
        <v>1.66</v>
      </c>
      <c r="T23" s="14"/>
      <c r="U23" s="14">
        <v>2637.08</v>
      </c>
      <c r="V23" s="14"/>
      <c r="W23" s="14">
        <v>702.74</v>
      </c>
      <c r="X23" s="14"/>
      <c r="Y23" s="14">
        <v>1.1200000000000001</v>
      </c>
      <c r="Z23" s="14"/>
      <c r="AA23" s="15">
        <f t="shared" si="0"/>
        <v>30443</v>
      </c>
      <c r="AB23" s="15">
        <v>30467.15</v>
      </c>
      <c r="AC23" s="15">
        <v>40489.380000000005</v>
      </c>
      <c r="AD23" s="15">
        <v>34974.089999999997</v>
      </c>
      <c r="AE23" s="15">
        <v>0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8"/>
    </row>
    <row r="24" spans="1:63" ht="25.15" customHeight="1" outlineLevel="1" x14ac:dyDescent="0.25">
      <c r="A24" s="12">
        <f t="shared" si="3"/>
        <v>21</v>
      </c>
      <c r="B24" s="13" t="s">
        <v>48</v>
      </c>
      <c r="C24" s="14">
        <v>26735.360000000001</v>
      </c>
      <c r="D24" s="14"/>
      <c r="E24" s="14"/>
      <c r="F24" s="14">
        <v>2421.58</v>
      </c>
      <c r="G24" s="15">
        <f t="shared" si="1"/>
        <v>24313.78</v>
      </c>
      <c r="H24" s="14">
        <v>26717.64</v>
      </c>
      <c r="I24" s="14"/>
      <c r="J24" s="14"/>
      <c r="K24" s="14">
        <v>5444.06</v>
      </c>
      <c r="L24" s="15">
        <f t="shared" si="2"/>
        <v>21273.579999999998</v>
      </c>
      <c r="M24" s="14">
        <v>2421.58</v>
      </c>
      <c r="N24" s="14">
        <v>26722.76</v>
      </c>
      <c r="O24" s="14"/>
      <c r="P24" s="14"/>
      <c r="Q24" s="14">
        <v>14.690000000000001</v>
      </c>
      <c r="R24" s="14"/>
      <c r="S24" s="14">
        <v>5444.06</v>
      </c>
      <c r="T24" s="14"/>
      <c r="U24" s="14">
        <v>2605.23</v>
      </c>
      <c r="V24" s="14"/>
      <c r="W24" s="14">
        <v>694.2299999999999</v>
      </c>
      <c r="X24" s="14"/>
      <c r="Y24" s="14">
        <v>2040.58</v>
      </c>
      <c r="Z24" s="14"/>
      <c r="AA24" s="15">
        <f t="shared" si="0"/>
        <v>35861.97</v>
      </c>
      <c r="AB24" s="15">
        <v>25186.560000000001</v>
      </c>
      <c r="AC24" s="15">
        <v>34264</v>
      </c>
      <c r="AD24" s="15">
        <v>31296.67</v>
      </c>
      <c r="AE24" s="15">
        <v>0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8"/>
    </row>
    <row r="25" spans="1:63" ht="25.15" customHeight="1" outlineLevel="1" collapsed="1" x14ac:dyDescent="0.25">
      <c r="A25" s="12">
        <f t="shared" si="3"/>
        <v>22</v>
      </c>
      <c r="B25" s="13" t="s">
        <v>49</v>
      </c>
      <c r="C25" s="14">
        <v>31003.020000000004</v>
      </c>
      <c r="D25" s="14"/>
      <c r="E25" s="14"/>
      <c r="F25" s="14">
        <v>2.4500000000000002</v>
      </c>
      <c r="G25" s="15">
        <f t="shared" si="1"/>
        <v>31000.570000000003</v>
      </c>
      <c r="H25" s="14">
        <v>30985.910000000003</v>
      </c>
      <c r="I25" s="14"/>
      <c r="J25" s="14"/>
      <c r="K25" s="14">
        <v>4.53</v>
      </c>
      <c r="L25" s="15">
        <f t="shared" si="2"/>
        <v>30981.380000000005</v>
      </c>
      <c r="M25" s="14">
        <v>2.4500000000000002</v>
      </c>
      <c r="N25" s="14">
        <v>30990.85</v>
      </c>
      <c r="O25" s="14"/>
      <c r="P25" s="14"/>
      <c r="Q25" s="14">
        <v>17.03</v>
      </c>
      <c r="R25" s="14"/>
      <c r="S25" s="14">
        <v>4.53</v>
      </c>
      <c r="T25" s="14"/>
      <c r="U25" s="14">
        <v>3007.8</v>
      </c>
      <c r="V25" s="14"/>
      <c r="W25" s="14">
        <v>802.06999999999994</v>
      </c>
      <c r="X25" s="14"/>
      <c r="Y25" s="14">
        <v>8.65</v>
      </c>
      <c r="Z25" s="14"/>
      <c r="AA25" s="15">
        <f t="shared" si="0"/>
        <v>34816.079999999994</v>
      </c>
      <c r="AB25" s="15">
        <v>31347.23</v>
      </c>
      <c r="AC25" s="15">
        <v>41649.85</v>
      </c>
      <c r="AD25" s="15">
        <v>35738.39</v>
      </c>
      <c r="AE25" s="15">
        <v>0</v>
      </c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8"/>
    </row>
    <row r="26" spans="1:63" ht="25.15" customHeight="1" outlineLevel="1" x14ac:dyDescent="0.25">
      <c r="A26" s="12">
        <f t="shared" si="3"/>
        <v>23</v>
      </c>
      <c r="B26" s="13" t="s">
        <v>50</v>
      </c>
      <c r="C26" s="14">
        <v>44642.34</v>
      </c>
      <c r="D26" s="14"/>
      <c r="E26" s="14"/>
      <c r="F26" s="14">
        <v>1.24</v>
      </c>
      <c r="G26" s="15">
        <f t="shared" si="1"/>
        <v>44641.1</v>
      </c>
      <c r="H26" s="14">
        <v>45364.380000000005</v>
      </c>
      <c r="I26" s="14"/>
      <c r="J26" s="14"/>
      <c r="K26" s="14">
        <v>1.9</v>
      </c>
      <c r="L26" s="15">
        <f t="shared" si="2"/>
        <v>45362.48</v>
      </c>
      <c r="M26" s="14">
        <v>1.24</v>
      </c>
      <c r="N26" s="14">
        <v>45373.75</v>
      </c>
      <c r="O26" s="14"/>
      <c r="P26" s="14"/>
      <c r="Q26" s="14">
        <v>24.91</v>
      </c>
      <c r="R26" s="14"/>
      <c r="S26" s="14">
        <v>1.9</v>
      </c>
      <c r="T26" s="14"/>
      <c r="U26" s="14">
        <v>4413.62</v>
      </c>
      <c r="V26" s="14"/>
      <c r="W26" s="14">
        <v>1175.4000000000001</v>
      </c>
      <c r="X26" s="14"/>
      <c r="Y26" s="14">
        <v>0.02</v>
      </c>
      <c r="Z26" s="14"/>
      <c r="AA26" s="15">
        <f t="shared" si="0"/>
        <v>50990.80000000001</v>
      </c>
      <c r="AB26" s="15">
        <v>47818.44</v>
      </c>
      <c r="AC26" s="15">
        <v>63794.05</v>
      </c>
      <c r="AD26" s="15">
        <v>54657.98</v>
      </c>
      <c r="AE26" s="15">
        <v>0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8"/>
    </row>
    <row r="27" spans="1:63" ht="25.15" customHeight="1" outlineLevel="1" x14ac:dyDescent="0.25">
      <c r="A27" s="12">
        <f t="shared" si="3"/>
        <v>24</v>
      </c>
      <c r="B27" s="13" t="s">
        <v>51</v>
      </c>
      <c r="C27" s="14">
        <v>22561.73</v>
      </c>
      <c r="D27" s="14"/>
      <c r="E27" s="14"/>
      <c r="F27" s="14">
        <v>1.1399999999999999</v>
      </c>
      <c r="G27" s="15">
        <f t="shared" si="1"/>
        <v>22560.59</v>
      </c>
      <c r="H27" s="14">
        <v>22543.94</v>
      </c>
      <c r="I27" s="14"/>
      <c r="J27" s="14"/>
      <c r="K27" s="14">
        <v>1.26</v>
      </c>
      <c r="L27" s="15">
        <f t="shared" si="2"/>
        <v>22542.68</v>
      </c>
      <c r="M27" s="14">
        <v>1.1399999999999999</v>
      </c>
      <c r="N27" s="14">
        <v>22549.08</v>
      </c>
      <c r="O27" s="14"/>
      <c r="P27" s="14"/>
      <c r="Q27" s="14">
        <v>12.39</v>
      </c>
      <c r="R27" s="14"/>
      <c r="S27" s="14">
        <v>1.26</v>
      </c>
      <c r="T27" s="14"/>
      <c r="U27" s="14">
        <v>2199.06</v>
      </c>
      <c r="V27" s="14"/>
      <c r="W27" s="14">
        <v>585.35</v>
      </c>
      <c r="X27" s="14"/>
      <c r="Y27" s="14">
        <v>2.69</v>
      </c>
      <c r="Z27" s="14"/>
      <c r="AA27" s="15">
        <f t="shared" si="0"/>
        <v>25345.59</v>
      </c>
      <c r="AB27" s="15">
        <v>27471.199999999997</v>
      </c>
      <c r="AC27" s="15">
        <v>39413.07</v>
      </c>
      <c r="AD27" s="15">
        <v>34342.94</v>
      </c>
      <c r="AE27" s="15">
        <v>0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8"/>
    </row>
    <row r="28" spans="1:63" ht="18.75" customHeight="1" outlineLevel="1" x14ac:dyDescent="0.25">
      <c r="A28" s="12">
        <f t="shared" si="3"/>
        <v>25</v>
      </c>
      <c r="B28" s="13" t="s">
        <v>52</v>
      </c>
      <c r="C28" s="14">
        <v>25659.37</v>
      </c>
      <c r="D28" s="14"/>
      <c r="E28" s="14"/>
      <c r="F28" s="14">
        <v>20011.41</v>
      </c>
      <c r="G28" s="15">
        <f t="shared" si="1"/>
        <v>5647.9599999999991</v>
      </c>
      <c r="H28" s="14">
        <v>25637.879999999997</v>
      </c>
      <c r="I28" s="14"/>
      <c r="J28" s="14"/>
      <c r="K28" s="14">
        <v>20093.36</v>
      </c>
      <c r="L28" s="15">
        <f t="shared" si="2"/>
        <v>5544.5199999999968</v>
      </c>
      <c r="M28" s="14">
        <v>20011.41</v>
      </c>
      <c r="N28" s="14">
        <v>25644.09</v>
      </c>
      <c r="O28" s="14"/>
      <c r="P28" s="14"/>
      <c r="Q28" s="14">
        <v>14.09</v>
      </c>
      <c r="R28" s="14"/>
      <c r="S28" s="14">
        <v>20093.36</v>
      </c>
      <c r="T28" s="14">
        <f>65762.95-10000</f>
        <v>55762.95</v>
      </c>
      <c r="U28" s="14">
        <v>0</v>
      </c>
      <c r="V28" s="14"/>
      <c r="W28" s="14">
        <v>0</v>
      </c>
      <c r="X28" s="14"/>
      <c r="Y28" s="14">
        <v>3913.97</v>
      </c>
      <c r="Z28" s="14"/>
      <c r="AA28" s="15">
        <f t="shared" si="0"/>
        <v>6086.0300000000007</v>
      </c>
      <c r="AB28" s="15">
        <v>2383.8499999999985</v>
      </c>
      <c r="AC28" s="15">
        <v>7441.5600000000013</v>
      </c>
      <c r="AD28" s="15">
        <v>28998.06</v>
      </c>
      <c r="AE28" s="15">
        <v>0</v>
      </c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8"/>
    </row>
    <row r="29" spans="1:63" ht="25.15" customHeight="1" outlineLevel="1" x14ac:dyDescent="0.25">
      <c r="A29" s="12">
        <f t="shared" si="3"/>
        <v>26</v>
      </c>
      <c r="B29" s="13" t="s">
        <v>53</v>
      </c>
      <c r="C29" s="14">
        <v>21399.9</v>
      </c>
      <c r="D29" s="14"/>
      <c r="E29" s="14"/>
      <c r="F29" s="14">
        <v>2689.1</v>
      </c>
      <c r="G29" s="15">
        <f t="shared" si="1"/>
        <v>18710.800000000003</v>
      </c>
      <c r="H29" s="14">
        <v>21382.050000000003</v>
      </c>
      <c r="I29" s="14"/>
      <c r="J29" s="14"/>
      <c r="K29" s="14">
        <v>713.33</v>
      </c>
      <c r="L29" s="15">
        <f t="shared" si="2"/>
        <v>20668.72</v>
      </c>
      <c r="M29" s="14">
        <v>2689.1</v>
      </c>
      <c r="N29" s="14">
        <v>21387.199999999997</v>
      </c>
      <c r="O29" s="14"/>
      <c r="P29" s="14"/>
      <c r="Q29" s="14">
        <v>11.75</v>
      </c>
      <c r="R29" s="14"/>
      <c r="S29" s="14">
        <v>713.33</v>
      </c>
      <c r="T29" s="14"/>
      <c r="U29" s="14">
        <v>2086.9399999999996</v>
      </c>
      <c r="V29" s="14"/>
      <c r="W29" s="14">
        <v>555.29999999999995</v>
      </c>
      <c r="X29" s="14"/>
      <c r="Y29" s="14">
        <v>249.13</v>
      </c>
      <c r="Z29" s="14"/>
      <c r="AA29" s="15">
        <f t="shared" si="0"/>
        <v>27194.489999999994</v>
      </c>
      <c r="AB29" s="15">
        <v>20252.990000000002</v>
      </c>
      <c r="AC29" s="15">
        <v>28652.720000000001</v>
      </c>
      <c r="AD29" s="15">
        <v>24695.16</v>
      </c>
      <c r="AE29" s="15">
        <v>0</v>
      </c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8"/>
    </row>
    <row r="30" spans="1:63" ht="25.15" customHeight="1" outlineLevel="1" x14ac:dyDescent="0.25">
      <c r="A30" s="12">
        <f t="shared" si="3"/>
        <v>27</v>
      </c>
      <c r="B30" s="19" t="s">
        <v>54</v>
      </c>
      <c r="C30" s="14"/>
      <c r="D30" s="14"/>
      <c r="E30" s="14"/>
      <c r="F30" s="14"/>
      <c r="G30" s="15"/>
      <c r="H30" s="14"/>
      <c r="I30" s="14"/>
      <c r="J30" s="14"/>
      <c r="K30" s="14"/>
      <c r="L30" s="15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  <c r="AB30" s="15">
        <v>1254.7599999999984</v>
      </c>
      <c r="AC30" s="15">
        <v>23340.41</v>
      </c>
      <c r="AD30" s="15">
        <v>22049.08</v>
      </c>
      <c r="AE30" s="15">
        <v>0</v>
      </c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8"/>
    </row>
    <row r="31" spans="1:63" ht="25.15" customHeight="1" outlineLevel="1" x14ac:dyDescent="0.25">
      <c r="A31" s="12">
        <f t="shared" si="3"/>
        <v>28</v>
      </c>
      <c r="B31" s="13" t="s">
        <v>55</v>
      </c>
      <c r="C31" s="14">
        <v>27194.97</v>
      </c>
      <c r="D31" s="14"/>
      <c r="E31" s="14"/>
      <c r="F31" s="14">
        <v>13073.4</v>
      </c>
      <c r="G31" s="15">
        <f t="shared" si="1"/>
        <v>14121.570000000002</v>
      </c>
      <c r="H31" s="14">
        <v>27171.480000000003</v>
      </c>
      <c r="I31" s="14"/>
      <c r="J31" s="14"/>
      <c r="K31" s="14">
        <v>715.62</v>
      </c>
      <c r="L31" s="15">
        <f t="shared" si="2"/>
        <v>26455.860000000004</v>
      </c>
      <c r="M31" s="14">
        <v>13073.4</v>
      </c>
      <c r="N31" s="14">
        <v>27178.269999999997</v>
      </c>
      <c r="O31" s="14"/>
      <c r="P31" s="14"/>
      <c r="Q31" s="14">
        <v>14.92</v>
      </c>
      <c r="R31" s="14"/>
      <c r="S31" s="14">
        <v>715.62</v>
      </c>
      <c r="T31" s="14">
        <f>40982.21-30000</f>
        <v>10982.21</v>
      </c>
      <c r="U31" s="14">
        <v>0</v>
      </c>
      <c r="V31" s="14"/>
      <c r="W31" s="14">
        <v>0</v>
      </c>
      <c r="X31" s="14"/>
      <c r="Y31" s="14">
        <v>97.13</v>
      </c>
      <c r="Z31" s="14"/>
      <c r="AA31" s="15">
        <f t="shared" si="0"/>
        <v>29902.87</v>
      </c>
      <c r="AB31" s="15">
        <v>27525.820000000003</v>
      </c>
      <c r="AC31" s="15">
        <v>39578.65</v>
      </c>
      <c r="AD31" s="15">
        <v>36276.39</v>
      </c>
      <c r="AE31" s="15">
        <v>0</v>
      </c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8"/>
    </row>
    <row r="32" spans="1:63" ht="25.15" customHeight="1" outlineLevel="1" x14ac:dyDescent="0.25">
      <c r="A32" s="12">
        <f t="shared" si="3"/>
        <v>29</v>
      </c>
      <c r="B32" s="13" t="s">
        <v>56</v>
      </c>
      <c r="C32" s="14">
        <v>63809.490000000005</v>
      </c>
      <c r="D32" s="14"/>
      <c r="E32" s="14"/>
      <c r="F32" s="14">
        <v>228.57</v>
      </c>
      <c r="G32" s="15">
        <f t="shared" si="1"/>
        <v>63580.920000000006</v>
      </c>
      <c r="H32" s="14">
        <v>63752.33</v>
      </c>
      <c r="I32" s="14"/>
      <c r="J32" s="14"/>
      <c r="K32" s="14">
        <v>418.69</v>
      </c>
      <c r="L32" s="15">
        <f t="shared" si="2"/>
        <v>63333.64</v>
      </c>
      <c r="M32" s="14">
        <v>228.57</v>
      </c>
      <c r="N32" s="14">
        <v>63768.840000000004</v>
      </c>
      <c r="O32" s="14"/>
      <c r="P32" s="14"/>
      <c r="Q32" s="14">
        <v>34.980000000000004</v>
      </c>
      <c r="R32" s="14"/>
      <c r="S32" s="14">
        <v>418.69</v>
      </c>
      <c r="T32" s="14"/>
      <c r="U32" s="14">
        <v>6224.41</v>
      </c>
      <c r="V32" s="14"/>
      <c r="W32" s="14">
        <v>1655.37</v>
      </c>
      <c r="X32" s="14"/>
      <c r="Y32" s="14">
        <v>989.34</v>
      </c>
      <c r="Z32" s="14"/>
      <c r="AA32" s="15">
        <f t="shared" si="0"/>
        <v>71341.52</v>
      </c>
      <c r="AB32" s="15">
        <v>63107.430000000008</v>
      </c>
      <c r="AC32" s="15">
        <v>89490.64</v>
      </c>
      <c r="AD32" s="15">
        <v>76982.67</v>
      </c>
      <c r="AE32" s="15">
        <v>0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8"/>
    </row>
    <row r="33" spans="1:63" ht="25.15" customHeight="1" outlineLevel="1" x14ac:dyDescent="0.25">
      <c r="A33" s="12">
        <f t="shared" si="3"/>
        <v>30</v>
      </c>
      <c r="B33" s="13" t="s">
        <v>57</v>
      </c>
      <c r="C33" s="14">
        <v>20139.379999999997</v>
      </c>
      <c r="D33" s="14"/>
      <c r="E33" s="14"/>
      <c r="F33" s="14">
        <v>0.28000000000000003</v>
      </c>
      <c r="G33" s="15">
        <f t="shared" si="1"/>
        <v>20139.099999999999</v>
      </c>
      <c r="H33" s="14">
        <v>19930.13</v>
      </c>
      <c r="I33" s="14"/>
      <c r="J33" s="14"/>
      <c r="K33" s="14">
        <v>275.2</v>
      </c>
      <c r="L33" s="15">
        <f t="shared" si="2"/>
        <v>19654.93</v>
      </c>
      <c r="M33" s="14">
        <v>0.28000000000000003</v>
      </c>
      <c r="N33" s="14">
        <v>19934.689999999999</v>
      </c>
      <c r="O33" s="14"/>
      <c r="P33" s="14">
        <v>-193.34</v>
      </c>
      <c r="Q33" s="14">
        <v>0</v>
      </c>
      <c r="R33" s="14"/>
      <c r="S33" s="14">
        <v>275.2</v>
      </c>
      <c r="T33" s="14"/>
      <c r="U33" s="14">
        <v>1944.3899999999999</v>
      </c>
      <c r="V33" s="14"/>
      <c r="W33" s="14">
        <v>517.54999999999995</v>
      </c>
      <c r="X33" s="14"/>
      <c r="Y33" s="14">
        <v>99.5</v>
      </c>
      <c r="Z33" s="14"/>
      <c r="AA33" s="15">
        <f t="shared" si="0"/>
        <v>22379.269999999997</v>
      </c>
      <c r="AB33" s="15">
        <v>19243.420000000002</v>
      </c>
      <c r="AC33" s="15">
        <v>25606.420000000002</v>
      </c>
      <c r="AD33" s="15">
        <v>21867.83</v>
      </c>
      <c r="AE33" s="15">
        <v>0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8"/>
    </row>
    <row r="34" spans="1:63" ht="25.15" customHeight="1" outlineLevel="1" x14ac:dyDescent="0.25">
      <c r="A34" s="12">
        <f t="shared" si="3"/>
        <v>31</v>
      </c>
      <c r="B34" s="13" t="s">
        <v>58</v>
      </c>
      <c r="C34" s="14">
        <v>28820.76</v>
      </c>
      <c r="D34" s="14"/>
      <c r="E34" s="14"/>
      <c r="F34" s="14">
        <v>482.37</v>
      </c>
      <c r="G34" s="15">
        <f t="shared" si="1"/>
        <v>28338.39</v>
      </c>
      <c r="H34" s="14">
        <v>28803.26</v>
      </c>
      <c r="I34" s="14"/>
      <c r="J34" s="14"/>
      <c r="K34" s="14">
        <v>34.14</v>
      </c>
      <c r="L34" s="15">
        <f t="shared" si="2"/>
        <v>28769.119999999999</v>
      </c>
      <c r="M34" s="14">
        <v>482.37</v>
      </c>
      <c r="N34" s="14">
        <v>28808.319999999996</v>
      </c>
      <c r="O34" s="14"/>
      <c r="P34" s="14"/>
      <c r="Q34" s="14">
        <v>15.82</v>
      </c>
      <c r="R34" s="14"/>
      <c r="S34" s="14">
        <v>34.14</v>
      </c>
      <c r="T34" s="14"/>
      <c r="U34" s="14">
        <v>2801.83</v>
      </c>
      <c r="V34" s="14"/>
      <c r="W34" s="14">
        <v>746.86999999999989</v>
      </c>
      <c r="X34" s="14"/>
      <c r="Y34" s="14">
        <v>59.97</v>
      </c>
      <c r="Z34" s="14"/>
      <c r="AA34" s="15">
        <f t="shared" si="0"/>
        <v>32829.379999999997</v>
      </c>
      <c r="AB34" s="15">
        <v>36835.050000000003</v>
      </c>
      <c r="AC34" s="15">
        <v>40988.820000000007</v>
      </c>
      <c r="AD34" s="15">
        <v>38337.03</v>
      </c>
      <c r="AE34" s="15">
        <v>0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8"/>
    </row>
    <row r="35" spans="1:63" ht="25.15" customHeight="1" outlineLevel="1" x14ac:dyDescent="0.25">
      <c r="A35" s="12">
        <f t="shared" si="3"/>
        <v>32</v>
      </c>
      <c r="B35" s="13" t="s">
        <v>59</v>
      </c>
      <c r="C35" s="14">
        <v>39103.449999999997</v>
      </c>
      <c r="D35" s="14"/>
      <c r="E35" s="14"/>
      <c r="F35" s="14">
        <v>0.14000000000000001</v>
      </c>
      <c r="G35" s="15">
        <f t="shared" si="1"/>
        <v>39103.31</v>
      </c>
      <c r="H35" s="14">
        <v>39077.660000000003</v>
      </c>
      <c r="I35" s="14"/>
      <c r="J35" s="14"/>
      <c r="K35" s="14">
        <v>13.22</v>
      </c>
      <c r="L35" s="15">
        <f t="shared" si="2"/>
        <v>39064.44</v>
      </c>
      <c r="M35" s="14">
        <v>0.14000000000000001</v>
      </c>
      <c r="N35" s="14">
        <v>39085.11</v>
      </c>
      <c r="O35" s="14"/>
      <c r="P35" s="14"/>
      <c r="Q35" s="14">
        <v>21.46</v>
      </c>
      <c r="R35" s="14"/>
      <c r="S35" s="14">
        <v>13.22</v>
      </c>
      <c r="T35" s="14"/>
      <c r="U35" s="14">
        <v>3800.3899999999994</v>
      </c>
      <c r="V35" s="14"/>
      <c r="W35" s="14">
        <v>1012.56</v>
      </c>
      <c r="X35" s="14"/>
      <c r="Y35" s="14">
        <v>0.9</v>
      </c>
      <c r="Z35" s="14"/>
      <c r="AA35" s="15">
        <f t="shared" si="0"/>
        <v>43931.979999999996</v>
      </c>
      <c r="AB35" s="15">
        <v>37939.46</v>
      </c>
      <c r="AC35" s="15">
        <v>50419.14</v>
      </c>
      <c r="AD35" s="15">
        <v>43118.020000000004</v>
      </c>
      <c r="AE35" s="15">
        <v>0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8"/>
    </row>
    <row r="36" spans="1:63" ht="25.15" customHeight="1" outlineLevel="1" x14ac:dyDescent="0.25">
      <c r="A36" s="12">
        <f t="shared" si="3"/>
        <v>33</v>
      </c>
      <c r="B36" s="13" t="s">
        <v>60</v>
      </c>
      <c r="C36" s="14">
        <v>35022.04</v>
      </c>
      <c r="D36" s="14"/>
      <c r="E36" s="14"/>
      <c r="F36" s="14">
        <v>190.01</v>
      </c>
      <c r="G36" s="15">
        <f t="shared" si="1"/>
        <v>34832.03</v>
      </c>
      <c r="H36" s="14">
        <v>35005.33</v>
      </c>
      <c r="I36" s="14"/>
      <c r="J36" s="14"/>
      <c r="K36" s="14">
        <v>567.77</v>
      </c>
      <c r="L36" s="15">
        <f t="shared" si="2"/>
        <v>34437.560000000005</v>
      </c>
      <c r="M36" s="14">
        <v>190.01</v>
      </c>
      <c r="N36" s="14">
        <v>35010.160000000003</v>
      </c>
      <c r="O36" s="14"/>
      <c r="P36" s="14"/>
      <c r="Q36" s="14">
        <v>19.22</v>
      </c>
      <c r="R36" s="14"/>
      <c r="S36" s="14">
        <v>567.77</v>
      </c>
      <c r="T36" s="14"/>
      <c r="U36" s="14">
        <v>3387.1</v>
      </c>
      <c r="V36" s="14"/>
      <c r="W36" s="14">
        <v>903.68000000000006</v>
      </c>
      <c r="X36" s="14"/>
      <c r="Y36" s="14">
        <v>693.25</v>
      </c>
      <c r="Z36" s="14"/>
      <c r="AA36" s="15">
        <f t="shared" si="0"/>
        <v>39384.69</v>
      </c>
      <c r="AB36" s="15">
        <v>28749.94</v>
      </c>
      <c r="AC36" s="15">
        <v>39167.39</v>
      </c>
      <c r="AD36" s="15">
        <v>35675.15</v>
      </c>
      <c r="AE36" s="15">
        <v>0</v>
      </c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8"/>
    </row>
    <row r="37" spans="1:63" ht="25.15" customHeight="1" outlineLevel="1" x14ac:dyDescent="0.25">
      <c r="A37" s="12">
        <f t="shared" si="3"/>
        <v>34</v>
      </c>
      <c r="B37" s="13" t="s">
        <v>61</v>
      </c>
      <c r="C37" s="14">
        <v>58077.8</v>
      </c>
      <c r="D37" s="14"/>
      <c r="E37" s="14"/>
      <c r="F37" s="14">
        <v>0.54</v>
      </c>
      <c r="G37" s="15">
        <f t="shared" si="1"/>
        <v>58077.26</v>
      </c>
      <c r="H37" s="14">
        <v>58032.39</v>
      </c>
      <c r="I37" s="14"/>
      <c r="J37" s="14"/>
      <c r="K37" s="14">
        <v>0.08</v>
      </c>
      <c r="L37" s="15">
        <f t="shared" si="2"/>
        <v>58032.31</v>
      </c>
      <c r="M37" s="14">
        <v>0.54</v>
      </c>
      <c r="N37" s="14">
        <v>58045.509999999995</v>
      </c>
      <c r="O37" s="14"/>
      <c r="P37" s="14"/>
      <c r="Q37" s="14">
        <v>31.86</v>
      </c>
      <c r="R37" s="14"/>
      <c r="S37" s="14">
        <v>0.08</v>
      </c>
      <c r="T37" s="14"/>
      <c r="U37" s="14">
        <v>5650.74</v>
      </c>
      <c r="V37" s="14"/>
      <c r="W37" s="14">
        <v>1504.06</v>
      </c>
      <c r="X37" s="14"/>
      <c r="Y37" s="14">
        <v>0.2</v>
      </c>
      <c r="Z37" s="14"/>
      <c r="AA37" s="15">
        <f t="shared" si="0"/>
        <v>65232.59</v>
      </c>
      <c r="AB37" s="15">
        <v>54232.450000000004</v>
      </c>
      <c r="AC37" s="15">
        <v>72110.930000000008</v>
      </c>
      <c r="AD37" s="15">
        <v>61491.43</v>
      </c>
      <c r="AE37" s="15">
        <v>0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8"/>
    </row>
    <row r="38" spans="1:63" ht="25.15" customHeight="1" outlineLevel="1" x14ac:dyDescent="0.25">
      <c r="A38" s="12">
        <f t="shared" si="3"/>
        <v>35</v>
      </c>
      <c r="B38" s="13" t="s">
        <v>62</v>
      </c>
      <c r="C38" s="14">
        <v>43506.58</v>
      </c>
      <c r="D38" s="14"/>
      <c r="E38" s="14"/>
      <c r="F38" s="14">
        <v>6.38</v>
      </c>
      <c r="G38" s="15">
        <f t="shared" si="1"/>
        <v>43500.200000000004</v>
      </c>
      <c r="H38" s="14">
        <v>43475.22</v>
      </c>
      <c r="I38" s="14"/>
      <c r="J38" s="14"/>
      <c r="K38" s="14">
        <v>0</v>
      </c>
      <c r="L38" s="15">
        <f t="shared" si="2"/>
        <v>43475.22</v>
      </c>
      <c r="M38" s="14">
        <v>6.38</v>
      </c>
      <c r="N38" s="14">
        <v>43484.28</v>
      </c>
      <c r="O38" s="14"/>
      <c r="P38" s="14"/>
      <c r="Q38" s="14">
        <v>23.880000000000003</v>
      </c>
      <c r="R38" s="14"/>
      <c r="S38" s="14">
        <v>0</v>
      </c>
      <c r="T38" s="14"/>
      <c r="U38" s="14">
        <v>4232.24</v>
      </c>
      <c r="V38" s="14"/>
      <c r="W38" s="14">
        <v>1127.08</v>
      </c>
      <c r="X38" s="14"/>
      <c r="Y38" s="14">
        <v>26.24</v>
      </c>
      <c r="Z38" s="14"/>
      <c r="AA38" s="15">
        <f t="shared" si="0"/>
        <v>48847.619999999995</v>
      </c>
      <c r="AB38" s="15">
        <v>44300.480000000003</v>
      </c>
      <c r="AC38" s="15">
        <v>58901.950000000004</v>
      </c>
      <c r="AD38" s="15">
        <v>50524.759999999995</v>
      </c>
      <c r="AE38" s="15">
        <v>0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8"/>
    </row>
    <row r="39" spans="1:63" ht="25.15" customHeight="1" outlineLevel="1" x14ac:dyDescent="0.25">
      <c r="A39" s="12">
        <f t="shared" si="3"/>
        <v>36</v>
      </c>
      <c r="B39" s="13" t="s">
        <v>63</v>
      </c>
      <c r="C39" s="14">
        <v>32266.58</v>
      </c>
      <c r="D39" s="14"/>
      <c r="E39" s="14"/>
      <c r="F39" s="14">
        <v>203.71</v>
      </c>
      <c r="G39" s="15">
        <f t="shared" si="1"/>
        <v>32062.870000000003</v>
      </c>
      <c r="H39" s="14">
        <v>32249.18</v>
      </c>
      <c r="I39" s="14"/>
      <c r="J39" s="14"/>
      <c r="K39" s="14">
        <v>27.37</v>
      </c>
      <c r="L39" s="15">
        <f t="shared" si="2"/>
        <v>32221.81</v>
      </c>
      <c r="M39" s="14">
        <v>203.71</v>
      </c>
      <c r="N39" s="14">
        <v>32254.21</v>
      </c>
      <c r="O39" s="14"/>
      <c r="P39" s="14"/>
      <c r="Q39" s="14">
        <v>17.7</v>
      </c>
      <c r="R39" s="14"/>
      <c r="S39" s="14">
        <v>27.37</v>
      </c>
      <c r="T39" s="14"/>
      <c r="U39" s="14">
        <v>3131.24</v>
      </c>
      <c r="V39" s="14"/>
      <c r="W39" s="14">
        <v>835.09</v>
      </c>
      <c r="X39" s="14"/>
      <c r="Y39" s="14">
        <v>0.74</v>
      </c>
      <c r="Z39" s="14"/>
      <c r="AA39" s="15">
        <f t="shared" si="0"/>
        <v>36468.579999999994</v>
      </c>
      <c r="AB39" s="15">
        <v>29395.809999999998</v>
      </c>
      <c r="AC39" s="15">
        <v>39486.769999999997</v>
      </c>
      <c r="AD39" s="15">
        <v>36069.56</v>
      </c>
      <c r="AE39" s="15">
        <v>0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8"/>
    </row>
    <row r="40" spans="1:63" s="25" customFormat="1" ht="25.15" customHeight="1" outlineLevel="1" x14ac:dyDescent="0.25">
      <c r="A40" s="21"/>
      <c r="B40" s="22" t="s">
        <v>64</v>
      </c>
      <c r="C40" s="23">
        <v>25574.89</v>
      </c>
      <c r="D40" s="23"/>
      <c r="E40" s="23"/>
      <c r="F40" s="23">
        <v>2.14</v>
      </c>
      <c r="G40" s="24">
        <f>C40-D40+E40-F40</f>
        <v>25572.75</v>
      </c>
      <c r="H40" s="23">
        <v>25561.79</v>
      </c>
      <c r="I40" s="23"/>
      <c r="J40" s="23"/>
      <c r="K40" s="23">
        <v>0.4</v>
      </c>
      <c r="L40" s="24">
        <f>H40+I40+J40-K40</f>
        <v>25561.39</v>
      </c>
      <c r="M40" s="23">
        <v>2.14</v>
      </c>
      <c r="N40" s="23">
        <v>25855.47</v>
      </c>
      <c r="O40" s="23"/>
      <c r="P40" s="23"/>
      <c r="Q40" s="23">
        <v>14.2</v>
      </c>
      <c r="R40" s="23"/>
      <c r="S40" s="23">
        <v>0.4</v>
      </c>
      <c r="T40" s="23"/>
      <c r="U40" s="23">
        <v>2509.33</v>
      </c>
      <c r="V40" s="23">
        <v>28381.54</v>
      </c>
      <c r="W40" s="23">
        <v>0</v>
      </c>
      <c r="X40" s="23"/>
      <c r="Y40" s="23">
        <v>0</v>
      </c>
      <c r="Z40" s="23"/>
      <c r="AA40" s="24">
        <f>M40+N40-O40+P40+Q40+R40+S40-T40+U40-V40+W40+Z40-X40-Y40</f>
        <v>0</v>
      </c>
      <c r="AB40" s="24">
        <v>0</v>
      </c>
      <c r="AC40" s="24">
        <v>0</v>
      </c>
      <c r="AD40" s="24">
        <v>0</v>
      </c>
      <c r="AE40" s="24">
        <v>0</v>
      </c>
      <c r="AG40" s="17"/>
      <c r="AH40" s="26"/>
      <c r="AI40" s="26"/>
      <c r="AJ40" s="26"/>
      <c r="AK40" s="26"/>
      <c r="AL40" s="26"/>
      <c r="AM40" s="26"/>
      <c r="AN40" s="17"/>
      <c r="AO40" s="17"/>
      <c r="AP40" s="17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7"/>
    </row>
    <row r="41" spans="1:63" s="25" customFormat="1" ht="25.15" customHeight="1" outlineLevel="1" x14ac:dyDescent="0.25">
      <c r="A41" s="21"/>
      <c r="B41" s="22" t="s">
        <v>65</v>
      </c>
      <c r="C41" s="23">
        <v>38483.770000000004</v>
      </c>
      <c r="D41" s="23"/>
      <c r="E41" s="23"/>
      <c r="F41" s="23">
        <v>2.73</v>
      </c>
      <c r="G41" s="24">
        <f>C41-D41+E41-F41</f>
        <v>38481.040000000001</v>
      </c>
      <c r="H41" s="23">
        <v>38462.550000000003</v>
      </c>
      <c r="I41" s="23"/>
      <c r="J41" s="23"/>
      <c r="K41" s="23">
        <v>4.38</v>
      </c>
      <c r="L41" s="24">
        <f>H41+I41+J41-K41</f>
        <v>38458.170000000006</v>
      </c>
      <c r="M41" s="23">
        <v>2.73</v>
      </c>
      <c r="N41" s="23">
        <v>38372.050000000003</v>
      </c>
      <c r="O41" s="23"/>
      <c r="P41" s="23"/>
      <c r="Q41" s="23">
        <v>21.07</v>
      </c>
      <c r="R41" s="23"/>
      <c r="S41" s="23">
        <v>4.38</v>
      </c>
      <c r="T41" s="23"/>
      <c r="U41" s="23">
        <v>3721.68</v>
      </c>
      <c r="V41" s="23"/>
      <c r="W41" s="23">
        <v>992.41000000000008</v>
      </c>
      <c r="X41" s="23"/>
      <c r="Y41" s="23">
        <v>34.42</v>
      </c>
      <c r="Z41" s="23"/>
      <c r="AA41" s="24">
        <f>M41+N41-O41+P41+Q41+R41+S41-T41+U41-V41+W41+Z41-X41-Y41</f>
        <v>43079.900000000009</v>
      </c>
      <c r="AB41" s="24">
        <v>0</v>
      </c>
      <c r="AC41" s="24">
        <v>0</v>
      </c>
      <c r="AD41" s="24">
        <v>0</v>
      </c>
      <c r="AE41" s="24">
        <v>0</v>
      </c>
      <c r="AG41" s="17"/>
      <c r="AH41" s="26"/>
      <c r="AI41" s="26"/>
      <c r="AJ41" s="26"/>
      <c r="AK41" s="26"/>
      <c r="AL41" s="26"/>
      <c r="AM41" s="26"/>
      <c r="AN41" s="17"/>
      <c r="AO41" s="17"/>
      <c r="AP41" s="17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7"/>
    </row>
    <row r="42" spans="1:63" s="31" customFormat="1" ht="25.15" customHeight="1" x14ac:dyDescent="0.25">
      <c r="A42" s="28" t="s">
        <v>66</v>
      </c>
      <c r="B42" s="29"/>
      <c r="C42" s="30">
        <f>SUM(C4:C41)</f>
        <v>1173700</v>
      </c>
      <c r="D42" s="30">
        <f t="shared" ref="D42:AA42" si="4">SUM(D4:D41)</f>
        <v>0</v>
      </c>
      <c r="E42" s="30">
        <f t="shared" si="4"/>
        <v>0</v>
      </c>
      <c r="F42" s="30">
        <f t="shared" si="4"/>
        <v>41315.67</v>
      </c>
      <c r="G42" s="30">
        <f t="shared" si="4"/>
        <v>1132384.33</v>
      </c>
      <c r="H42" s="30">
        <f t="shared" si="4"/>
        <v>1173700.0000000002</v>
      </c>
      <c r="I42" s="30">
        <f t="shared" si="4"/>
        <v>12139.619999999999</v>
      </c>
      <c r="J42" s="30">
        <f t="shared" si="4"/>
        <v>0</v>
      </c>
      <c r="K42" s="30">
        <f t="shared" si="4"/>
        <v>36943.860000000008</v>
      </c>
      <c r="L42" s="30">
        <f t="shared" si="4"/>
        <v>1148895.7599999998</v>
      </c>
      <c r="M42" s="30">
        <f t="shared" si="4"/>
        <v>41315.67</v>
      </c>
      <c r="N42" s="30">
        <f t="shared" si="4"/>
        <v>1173699.9999999998</v>
      </c>
      <c r="O42" s="30">
        <f t="shared" si="4"/>
        <v>12139.619999999999</v>
      </c>
      <c r="P42" s="30">
        <f t="shared" si="4"/>
        <v>-617.09</v>
      </c>
      <c r="Q42" s="30">
        <f t="shared" si="4"/>
        <v>617.09</v>
      </c>
      <c r="R42" s="30">
        <f t="shared" si="4"/>
        <v>0</v>
      </c>
      <c r="S42" s="30">
        <f t="shared" si="4"/>
        <v>36943.860000000008</v>
      </c>
      <c r="T42" s="30">
        <f t="shared" si="4"/>
        <v>66745.16</v>
      </c>
      <c r="U42" s="30">
        <f t="shared" si="4"/>
        <v>109046.01000000002</v>
      </c>
      <c r="V42" s="30">
        <f t="shared" si="4"/>
        <v>28381.54</v>
      </c>
      <c r="W42" s="30">
        <f t="shared" si="4"/>
        <v>28381.54</v>
      </c>
      <c r="X42" s="30">
        <f t="shared" si="4"/>
        <v>0</v>
      </c>
      <c r="Y42" s="30">
        <f t="shared" si="4"/>
        <v>8928.93</v>
      </c>
      <c r="Z42" s="30">
        <f t="shared" si="4"/>
        <v>0</v>
      </c>
      <c r="AA42" s="30">
        <f t="shared" si="4"/>
        <v>1273191.83</v>
      </c>
      <c r="AB42" s="30">
        <v>1151596.33</v>
      </c>
      <c r="AC42" s="30">
        <v>1527817.3099999998</v>
      </c>
      <c r="AD42" s="30">
        <v>1409954.6400000001</v>
      </c>
      <c r="AE42" s="30">
        <v>0</v>
      </c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3"/>
    </row>
    <row r="43" spans="1:63" s="31" customFormat="1" ht="25.15" customHeight="1" outlineLevel="1" x14ac:dyDescent="0.25">
      <c r="A43" s="34">
        <v>1</v>
      </c>
      <c r="B43" s="13" t="s">
        <v>37</v>
      </c>
      <c r="C43" s="14">
        <v>2839.6</v>
      </c>
      <c r="D43" s="14"/>
      <c r="E43" s="14"/>
      <c r="F43" s="14">
        <v>1199.5999999999999</v>
      </c>
      <c r="G43" s="15">
        <f t="shared" si="1"/>
        <v>1640</v>
      </c>
      <c r="H43" s="14">
        <v>9918.59</v>
      </c>
      <c r="I43" s="14"/>
      <c r="J43" s="14"/>
      <c r="K43" s="14">
        <v>7798.59</v>
      </c>
      <c r="L43" s="15">
        <f t="shared" si="2"/>
        <v>2120</v>
      </c>
      <c r="M43" s="14">
        <v>1199.5999999999999</v>
      </c>
      <c r="N43" s="14">
        <v>9932.7999999999993</v>
      </c>
      <c r="O43" s="14"/>
      <c r="P43" s="14"/>
      <c r="Q43" s="14"/>
      <c r="R43" s="14"/>
      <c r="S43" s="14">
        <v>7798.59</v>
      </c>
      <c r="T43" s="14">
        <f>18930.99-3000</f>
        <v>15930.990000000002</v>
      </c>
      <c r="U43" s="14"/>
      <c r="V43" s="14"/>
      <c r="W43" s="14"/>
      <c r="X43" s="14"/>
      <c r="Y43" s="14">
        <v>1520</v>
      </c>
      <c r="Z43" s="14"/>
      <c r="AA43" s="15">
        <f t="shared" si="0"/>
        <v>1479.9999999999964</v>
      </c>
      <c r="AB43" s="15">
        <v>1480</v>
      </c>
      <c r="AC43" s="15">
        <v>6675.21</v>
      </c>
      <c r="AD43" s="15">
        <v>6496.25</v>
      </c>
      <c r="AE43" s="15">
        <v>0</v>
      </c>
      <c r="AG43" s="17"/>
      <c r="AH43" s="32"/>
      <c r="AI43" s="32"/>
      <c r="AJ43" s="32"/>
      <c r="AK43" s="32"/>
      <c r="AL43" s="32"/>
      <c r="AM43" s="32"/>
      <c r="AN43" s="17"/>
      <c r="AO43" s="17"/>
      <c r="AP43" s="17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3"/>
    </row>
    <row r="44" spans="1:63" s="31" customFormat="1" ht="25.15" customHeight="1" outlineLevel="1" x14ac:dyDescent="0.25">
      <c r="A44" s="34">
        <f>A43+1</f>
        <v>2</v>
      </c>
      <c r="B44" s="35" t="s">
        <v>67</v>
      </c>
      <c r="C44" s="14"/>
      <c r="D44" s="14"/>
      <c r="E44" s="14"/>
      <c r="F44" s="14"/>
      <c r="G44" s="15"/>
      <c r="H44" s="14"/>
      <c r="I44" s="14"/>
      <c r="J44" s="14"/>
      <c r="K44" s="14"/>
      <c r="L44" s="15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  <c r="AB44" s="15">
        <v>0</v>
      </c>
      <c r="AC44" s="15">
        <v>10720.990000000002</v>
      </c>
      <c r="AD44" s="15">
        <v>10798.26</v>
      </c>
      <c r="AE44" s="15">
        <v>0</v>
      </c>
      <c r="AG44" s="17"/>
      <c r="AH44" s="32"/>
      <c r="AI44" s="32"/>
      <c r="AJ44" s="32"/>
      <c r="AK44" s="32"/>
      <c r="AL44" s="32"/>
      <c r="AM44" s="32"/>
      <c r="AN44" s="17"/>
      <c r="AO44" s="17"/>
      <c r="AP44" s="17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3"/>
    </row>
    <row r="45" spans="1:63" s="31" customFormat="1" ht="25.15" customHeight="1" outlineLevel="1" x14ac:dyDescent="0.25">
      <c r="A45" s="34">
        <f>A44+1</f>
        <v>3</v>
      </c>
      <c r="B45" s="13" t="s">
        <v>57</v>
      </c>
      <c r="C45" s="14">
        <v>3958.22</v>
      </c>
      <c r="D45" s="14"/>
      <c r="E45" s="14"/>
      <c r="F45" s="14">
        <v>2838.22</v>
      </c>
      <c r="G45" s="15">
        <f t="shared" si="1"/>
        <v>1120</v>
      </c>
      <c r="H45" s="14">
        <v>13825.92</v>
      </c>
      <c r="I45" s="14"/>
      <c r="J45" s="14"/>
      <c r="K45" s="14">
        <v>12185.92</v>
      </c>
      <c r="L45" s="15">
        <f t="shared" si="2"/>
        <v>1640</v>
      </c>
      <c r="M45" s="14">
        <v>2838.22</v>
      </c>
      <c r="N45" s="14">
        <v>13845.72</v>
      </c>
      <c r="O45" s="14"/>
      <c r="P45" s="14"/>
      <c r="Q45" s="14"/>
      <c r="R45" s="14"/>
      <c r="S45" s="14">
        <v>12185.92</v>
      </c>
      <c r="T45" s="14">
        <f>28869.86-2500</f>
        <v>26369.86</v>
      </c>
      <c r="U45" s="14"/>
      <c r="V45" s="14"/>
      <c r="W45" s="14"/>
      <c r="X45" s="14"/>
      <c r="Y45" s="14">
        <v>1060</v>
      </c>
      <c r="Z45" s="14"/>
      <c r="AA45" s="15">
        <f t="shared" si="0"/>
        <v>1440</v>
      </c>
      <c r="AB45" s="15">
        <v>80</v>
      </c>
      <c r="AC45" s="15">
        <v>2066.37</v>
      </c>
      <c r="AD45" s="15">
        <v>116.69999999999999</v>
      </c>
      <c r="AE45" s="15">
        <v>0</v>
      </c>
      <c r="AG45" s="17"/>
      <c r="AH45" s="32"/>
      <c r="AI45" s="32"/>
      <c r="AJ45" s="32"/>
      <c r="AK45" s="32"/>
      <c r="AL45" s="32"/>
      <c r="AM45" s="32"/>
      <c r="AN45" s="17"/>
      <c r="AO45" s="17"/>
      <c r="AP45" s="17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3"/>
    </row>
    <row r="46" spans="1:63" s="31" customFormat="1" ht="25.15" customHeight="1" outlineLevel="1" x14ac:dyDescent="0.25">
      <c r="A46" s="34">
        <f>A45+1</f>
        <v>4</v>
      </c>
      <c r="B46" s="36" t="s">
        <v>60</v>
      </c>
      <c r="C46" s="14">
        <v>2366.33</v>
      </c>
      <c r="D46" s="14"/>
      <c r="E46" s="14"/>
      <c r="F46" s="14">
        <v>6.33</v>
      </c>
      <c r="G46" s="15">
        <f t="shared" si="1"/>
        <v>2360</v>
      </c>
      <c r="H46" s="14">
        <v>8265.49</v>
      </c>
      <c r="I46" s="14"/>
      <c r="J46" s="14"/>
      <c r="K46" s="14">
        <v>25.49</v>
      </c>
      <c r="L46" s="15">
        <f t="shared" si="2"/>
        <v>8240</v>
      </c>
      <c r="M46" s="14">
        <v>6.33</v>
      </c>
      <c r="N46" s="14">
        <v>8277.33</v>
      </c>
      <c r="O46" s="14"/>
      <c r="P46" s="14"/>
      <c r="Q46" s="14"/>
      <c r="R46" s="14"/>
      <c r="S46" s="14">
        <v>25.49</v>
      </c>
      <c r="T46" s="14"/>
      <c r="U46" s="14"/>
      <c r="V46" s="14"/>
      <c r="W46" s="14"/>
      <c r="X46" s="14"/>
      <c r="Y46" s="14">
        <v>1109.1500000000001</v>
      </c>
      <c r="Z46" s="14"/>
      <c r="AA46" s="15">
        <f t="shared" si="0"/>
        <v>7200</v>
      </c>
      <c r="AB46" s="15">
        <v>1320</v>
      </c>
      <c r="AC46" s="15">
        <v>12933.02</v>
      </c>
      <c r="AD46" s="15">
        <v>1644.12</v>
      </c>
      <c r="AE46" s="15">
        <v>0</v>
      </c>
      <c r="AG46" s="17"/>
      <c r="AH46" s="32"/>
      <c r="AI46" s="32"/>
      <c r="AJ46" s="32"/>
      <c r="AK46" s="32"/>
      <c r="AL46" s="32"/>
      <c r="AM46" s="32"/>
      <c r="AN46" s="17"/>
      <c r="AO46" s="17"/>
      <c r="AP46" s="17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3"/>
    </row>
    <row r="47" spans="1:63" s="25" customFormat="1" ht="25.15" customHeight="1" outlineLevel="1" x14ac:dyDescent="0.25">
      <c r="A47" s="37"/>
      <c r="B47" s="22" t="s">
        <v>68</v>
      </c>
      <c r="C47" s="23">
        <v>22845.85</v>
      </c>
      <c r="D47" s="23"/>
      <c r="E47" s="23"/>
      <c r="F47" s="23">
        <v>45.85</v>
      </c>
      <c r="G47" s="24">
        <f>C47-D47+E47-F47</f>
        <v>22800</v>
      </c>
      <c r="H47" s="23">
        <v>0</v>
      </c>
      <c r="I47" s="23"/>
      <c r="J47" s="23"/>
      <c r="K47" s="23">
        <v>0</v>
      </c>
      <c r="L47" s="24">
        <f>H47+I47+J47-K47</f>
        <v>0</v>
      </c>
      <c r="M47" s="23"/>
      <c r="N47" s="23">
        <v>0</v>
      </c>
      <c r="O47" s="23"/>
      <c r="P47" s="23"/>
      <c r="Q47" s="23"/>
      <c r="R47" s="23"/>
      <c r="S47" s="23">
        <v>0</v>
      </c>
      <c r="T47" s="23"/>
      <c r="U47" s="23"/>
      <c r="V47" s="23"/>
      <c r="W47" s="23"/>
      <c r="X47" s="23"/>
      <c r="Y47" s="23">
        <v>0</v>
      </c>
      <c r="Z47" s="23"/>
      <c r="AA47" s="24">
        <f>M47+N47-O47+P47+Q47+R47+S47-T47+U47-V47+W47+Z47-X47-Y47</f>
        <v>0</v>
      </c>
      <c r="AB47" s="24">
        <v>0</v>
      </c>
      <c r="AC47" s="24">
        <v>0</v>
      </c>
      <c r="AD47" s="24">
        <v>0</v>
      </c>
      <c r="AE47" s="24">
        <v>0</v>
      </c>
      <c r="AG47" s="17"/>
      <c r="AH47" s="26"/>
      <c r="AI47" s="26"/>
      <c r="AJ47" s="26"/>
      <c r="AK47" s="26"/>
      <c r="AL47" s="26"/>
      <c r="AM47" s="26"/>
      <c r="AN47" s="17"/>
      <c r="AO47" s="17"/>
      <c r="AP47" s="17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7"/>
    </row>
    <row r="48" spans="1:63" s="31" customFormat="1" ht="25.15" customHeight="1" x14ac:dyDescent="0.25">
      <c r="A48" s="28" t="s">
        <v>69</v>
      </c>
      <c r="B48" s="29"/>
      <c r="C48" s="30">
        <f>SUM(C43:C47)</f>
        <v>32010</v>
      </c>
      <c r="D48" s="30">
        <f t="shared" ref="D48:AA48" si="5">SUM(D43:D47)</f>
        <v>0</v>
      </c>
      <c r="E48" s="30">
        <f t="shared" si="5"/>
        <v>0</v>
      </c>
      <c r="F48" s="30">
        <f t="shared" si="5"/>
        <v>4089.9999999999995</v>
      </c>
      <c r="G48" s="30">
        <f t="shared" si="5"/>
        <v>27920</v>
      </c>
      <c r="H48" s="30">
        <f t="shared" si="5"/>
        <v>32010</v>
      </c>
      <c r="I48" s="30">
        <f t="shared" si="5"/>
        <v>0</v>
      </c>
      <c r="J48" s="30">
        <f t="shared" si="5"/>
        <v>0</v>
      </c>
      <c r="K48" s="30">
        <f t="shared" si="5"/>
        <v>20010.000000000004</v>
      </c>
      <c r="L48" s="30">
        <f t="shared" si="5"/>
        <v>12000</v>
      </c>
      <c r="M48" s="30">
        <f t="shared" si="5"/>
        <v>4044.1499999999996</v>
      </c>
      <c r="N48" s="30">
        <f t="shared" si="5"/>
        <v>32055.85</v>
      </c>
      <c r="O48" s="30">
        <f t="shared" si="5"/>
        <v>0</v>
      </c>
      <c r="P48" s="30">
        <f t="shared" si="5"/>
        <v>0</v>
      </c>
      <c r="Q48" s="30">
        <f t="shared" si="5"/>
        <v>0</v>
      </c>
      <c r="R48" s="30">
        <f t="shared" si="5"/>
        <v>0</v>
      </c>
      <c r="S48" s="30">
        <f t="shared" si="5"/>
        <v>20010.000000000004</v>
      </c>
      <c r="T48" s="30">
        <f t="shared" si="5"/>
        <v>42300.850000000006</v>
      </c>
      <c r="U48" s="30">
        <f t="shared" si="5"/>
        <v>0</v>
      </c>
      <c r="V48" s="30">
        <f t="shared" si="5"/>
        <v>0</v>
      </c>
      <c r="W48" s="30">
        <f t="shared" si="5"/>
        <v>0</v>
      </c>
      <c r="X48" s="30">
        <f t="shared" si="5"/>
        <v>0</v>
      </c>
      <c r="Y48" s="30">
        <f t="shared" si="5"/>
        <v>3689.15</v>
      </c>
      <c r="Z48" s="30">
        <f t="shared" si="5"/>
        <v>0</v>
      </c>
      <c r="AA48" s="30">
        <f t="shared" si="5"/>
        <v>10119.999999999996</v>
      </c>
      <c r="AB48" s="30">
        <v>2880</v>
      </c>
      <c r="AC48" s="30">
        <v>32395.59</v>
      </c>
      <c r="AD48" s="30">
        <v>19055.330000000002</v>
      </c>
      <c r="AE48" s="30">
        <v>0</v>
      </c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3"/>
    </row>
    <row r="49" spans="1:63" ht="25.15" customHeight="1" outlineLevel="1" x14ac:dyDescent="0.25">
      <c r="A49" s="12">
        <v>1</v>
      </c>
      <c r="B49" s="13" t="s">
        <v>70</v>
      </c>
      <c r="C49" s="14">
        <v>47504.270000000004</v>
      </c>
      <c r="D49" s="14"/>
      <c r="E49" s="14"/>
      <c r="F49" s="14">
        <v>714.27</v>
      </c>
      <c r="G49" s="15">
        <f t="shared" si="1"/>
        <v>46790.000000000007</v>
      </c>
      <c r="H49" s="14">
        <v>47597.929999999993</v>
      </c>
      <c r="I49" s="14">
        <v>4759.79</v>
      </c>
      <c r="J49" s="14"/>
      <c r="K49" s="14">
        <v>37.72</v>
      </c>
      <c r="L49" s="15">
        <f t="shared" si="2"/>
        <v>52319.999999999993</v>
      </c>
      <c r="M49" s="14">
        <v>714.27</v>
      </c>
      <c r="N49" s="14">
        <v>47629.25</v>
      </c>
      <c r="O49" s="14">
        <v>4759.79</v>
      </c>
      <c r="P49" s="14"/>
      <c r="Q49" s="14">
        <v>98.67</v>
      </c>
      <c r="R49" s="14"/>
      <c r="S49" s="14">
        <v>37.72</v>
      </c>
      <c r="T49" s="14"/>
      <c r="U49" s="14">
        <v>12034.83</v>
      </c>
      <c r="V49" s="14"/>
      <c r="W49" s="14"/>
      <c r="X49" s="14"/>
      <c r="Y49" s="14">
        <v>34.950000000000003</v>
      </c>
      <c r="Z49" s="14"/>
      <c r="AA49" s="15">
        <f t="shared" si="0"/>
        <v>55720</v>
      </c>
      <c r="AB49" s="15">
        <v>49800.000000000007</v>
      </c>
      <c r="AC49" s="15">
        <v>62115.51</v>
      </c>
      <c r="AD49" s="15">
        <v>54368.56</v>
      </c>
      <c r="AE49" s="15">
        <v>0</v>
      </c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8"/>
    </row>
    <row r="50" spans="1:63" ht="25.15" customHeight="1" outlineLevel="1" x14ac:dyDescent="0.25">
      <c r="A50" s="38">
        <f>A49+1</f>
        <v>2</v>
      </c>
      <c r="B50" s="39" t="s">
        <v>71</v>
      </c>
      <c r="C50" s="14">
        <v>98445.2</v>
      </c>
      <c r="D50" s="14"/>
      <c r="E50" s="14"/>
      <c r="F50" s="14">
        <v>10.199999999999999</v>
      </c>
      <c r="G50" s="15">
        <f t="shared" si="1"/>
        <v>98435</v>
      </c>
      <c r="H50" s="14">
        <v>98640.15</v>
      </c>
      <c r="I50" s="14"/>
      <c r="J50" s="14"/>
      <c r="K50" s="14">
        <v>5.15</v>
      </c>
      <c r="L50" s="15">
        <f t="shared" si="2"/>
        <v>98635</v>
      </c>
      <c r="M50" s="14">
        <v>10.199999999999999</v>
      </c>
      <c r="N50" s="14">
        <v>98705.33</v>
      </c>
      <c r="O50" s="14"/>
      <c r="P50" s="14"/>
      <c r="Q50" s="14">
        <v>204.46</v>
      </c>
      <c r="R50" s="14"/>
      <c r="S50" s="14">
        <v>5.15</v>
      </c>
      <c r="T50" s="14"/>
      <c r="U50" s="14">
        <v>24937.710000000003</v>
      </c>
      <c r="V50" s="14"/>
      <c r="W50" s="14"/>
      <c r="X50" s="14"/>
      <c r="Y50" s="14">
        <v>12.85</v>
      </c>
      <c r="Z50" s="14"/>
      <c r="AA50" s="15">
        <f t="shared" si="0"/>
        <v>123850</v>
      </c>
      <c r="AB50" s="15">
        <v>118120.00000000001</v>
      </c>
      <c r="AC50" s="15">
        <v>171622.03</v>
      </c>
      <c r="AD50" s="15">
        <v>132887.89000000001</v>
      </c>
      <c r="AE50" s="15">
        <v>0</v>
      </c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8"/>
    </row>
    <row r="51" spans="1:63" ht="25.15" customHeight="1" outlineLevel="1" x14ac:dyDescent="0.25">
      <c r="A51" s="38">
        <f t="shared" ref="A51:A69" si="6">A50+1</f>
        <v>3</v>
      </c>
      <c r="B51" s="36" t="s">
        <v>72</v>
      </c>
      <c r="C51" s="14">
        <v>39423.360000000001</v>
      </c>
      <c r="D51" s="14"/>
      <c r="E51" s="14"/>
      <c r="F51" s="14">
        <v>0.36</v>
      </c>
      <c r="G51" s="15">
        <f t="shared" si="1"/>
        <v>39423</v>
      </c>
      <c r="H51" s="14">
        <v>39499.21</v>
      </c>
      <c r="I51" s="14"/>
      <c r="J51" s="14"/>
      <c r="K51" s="14">
        <v>13.21</v>
      </c>
      <c r="L51" s="15">
        <f t="shared" si="2"/>
        <v>39486</v>
      </c>
      <c r="M51" s="14">
        <v>0.36</v>
      </c>
      <c r="N51" s="14">
        <v>39524.57</v>
      </c>
      <c r="O51" s="14"/>
      <c r="P51" s="14"/>
      <c r="Q51" s="14">
        <v>81.91</v>
      </c>
      <c r="R51" s="14"/>
      <c r="S51" s="14">
        <v>13.21</v>
      </c>
      <c r="T51" s="14"/>
      <c r="U51" s="14">
        <v>9993.56</v>
      </c>
      <c r="V51" s="14"/>
      <c r="W51" s="14"/>
      <c r="X51" s="14"/>
      <c r="Y51" s="14">
        <v>10.61</v>
      </c>
      <c r="Z51" s="14"/>
      <c r="AA51" s="15">
        <f t="shared" si="0"/>
        <v>49603</v>
      </c>
      <c r="AB51" s="15">
        <v>45035</v>
      </c>
      <c r="AC51" s="15">
        <v>65573.13</v>
      </c>
      <c r="AD51" s="15">
        <v>49610.45</v>
      </c>
      <c r="AE51" s="15">
        <v>0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8"/>
    </row>
    <row r="52" spans="1:63" ht="25.15" customHeight="1" outlineLevel="1" x14ac:dyDescent="0.25">
      <c r="A52" s="38">
        <f t="shared" si="6"/>
        <v>4</v>
      </c>
      <c r="B52" s="36" t="s">
        <v>73</v>
      </c>
      <c r="C52" s="14">
        <v>10068.950000000001</v>
      </c>
      <c r="D52" s="14"/>
      <c r="E52" s="14"/>
      <c r="F52" s="14">
        <v>280.95</v>
      </c>
      <c r="G52" s="15">
        <f t="shared" si="1"/>
        <v>9788</v>
      </c>
      <c r="H52" s="14">
        <v>10091.17</v>
      </c>
      <c r="I52" s="14"/>
      <c r="J52" s="14"/>
      <c r="K52" s="14">
        <v>0.17</v>
      </c>
      <c r="L52" s="15">
        <f t="shared" si="2"/>
        <v>10091</v>
      </c>
      <c r="M52" s="14">
        <v>280.95</v>
      </c>
      <c r="N52" s="14">
        <v>11236.34</v>
      </c>
      <c r="O52" s="14"/>
      <c r="P52" s="14"/>
      <c r="Q52" s="14">
        <v>23.23</v>
      </c>
      <c r="R52" s="14"/>
      <c r="S52" s="14">
        <v>0.17</v>
      </c>
      <c r="T52" s="14"/>
      <c r="U52" s="14">
        <v>2829.97</v>
      </c>
      <c r="V52" s="14"/>
      <c r="W52" s="14"/>
      <c r="X52" s="14">
        <v>12052.81</v>
      </c>
      <c r="Y52" s="14">
        <v>991.85</v>
      </c>
      <c r="Z52" s="14"/>
      <c r="AA52" s="15">
        <f t="shared" si="0"/>
        <v>1326.0000000000005</v>
      </c>
      <c r="AB52" s="15">
        <v>4885</v>
      </c>
      <c r="AC52" s="15">
        <v>14556.93</v>
      </c>
      <c r="AD52" s="15">
        <v>12746.82</v>
      </c>
      <c r="AE52" s="15">
        <v>0</v>
      </c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8"/>
    </row>
    <row r="53" spans="1:63" ht="25.15" customHeight="1" outlineLevel="1" x14ac:dyDescent="0.25">
      <c r="A53" s="38">
        <f t="shared" si="6"/>
        <v>5</v>
      </c>
      <c r="B53" s="40" t="s">
        <v>35</v>
      </c>
      <c r="C53" s="14">
        <v>20759.55</v>
      </c>
      <c r="D53" s="14"/>
      <c r="E53" s="14"/>
      <c r="F53" s="14">
        <v>11929.55</v>
      </c>
      <c r="G53" s="15">
        <f t="shared" si="1"/>
        <v>8830</v>
      </c>
      <c r="H53" s="14">
        <v>20805.36</v>
      </c>
      <c r="I53" s="14"/>
      <c r="J53" s="14"/>
      <c r="K53" s="14">
        <v>19965.36</v>
      </c>
      <c r="L53" s="15">
        <f t="shared" si="2"/>
        <v>840</v>
      </c>
      <c r="M53" s="14">
        <v>11929.55</v>
      </c>
      <c r="N53" s="14">
        <v>20820.669999999998</v>
      </c>
      <c r="O53" s="14"/>
      <c r="P53" s="14"/>
      <c r="Q53" s="14">
        <v>43.05</v>
      </c>
      <c r="R53" s="14"/>
      <c r="S53" s="14">
        <v>19965.36</v>
      </c>
      <c r="T53" s="14">
        <f>52758.63-15000</f>
        <v>37758.629999999997</v>
      </c>
      <c r="U53" s="14">
        <v>0</v>
      </c>
      <c r="V53" s="14"/>
      <c r="W53" s="14"/>
      <c r="X53" s="14"/>
      <c r="Y53" s="14">
        <v>65</v>
      </c>
      <c r="Z53" s="14"/>
      <c r="AA53" s="15">
        <f t="shared" si="0"/>
        <v>14935</v>
      </c>
      <c r="AB53" s="15">
        <v>21095</v>
      </c>
      <c r="AC53" s="15">
        <v>32019.89</v>
      </c>
      <c r="AD53" s="15">
        <v>28144.53</v>
      </c>
      <c r="AE53" s="15">
        <v>0</v>
      </c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8"/>
    </row>
    <row r="54" spans="1:63" ht="25.15" customHeight="1" outlineLevel="1" collapsed="1" x14ac:dyDescent="0.25">
      <c r="A54" s="38">
        <f t="shared" si="6"/>
        <v>6</v>
      </c>
      <c r="B54" s="41" t="s">
        <v>36</v>
      </c>
      <c r="C54" s="14">
        <v>107799.41</v>
      </c>
      <c r="D54" s="14"/>
      <c r="E54" s="14"/>
      <c r="F54" s="14">
        <v>4.41</v>
      </c>
      <c r="G54" s="15">
        <f t="shared" si="1"/>
        <v>107795</v>
      </c>
      <c r="H54" s="14">
        <v>108026.15000000001</v>
      </c>
      <c r="I54" s="14"/>
      <c r="J54" s="14"/>
      <c r="K54" s="14">
        <v>36.15</v>
      </c>
      <c r="L54" s="15">
        <f t="shared" si="2"/>
        <v>107990.00000000001</v>
      </c>
      <c r="M54" s="14">
        <v>4.41</v>
      </c>
      <c r="N54" s="14">
        <v>108101.95000000001</v>
      </c>
      <c r="O54" s="14"/>
      <c r="P54" s="14"/>
      <c r="Q54" s="14">
        <v>223.71</v>
      </c>
      <c r="R54" s="14"/>
      <c r="S54" s="14">
        <v>36.15</v>
      </c>
      <c r="T54" s="14"/>
      <c r="U54" s="14">
        <v>27265.41</v>
      </c>
      <c r="V54" s="14"/>
      <c r="W54" s="14"/>
      <c r="X54" s="14"/>
      <c r="Y54" s="14">
        <v>41.63</v>
      </c>
      <c r="Z54" s="14"/>
      <c r="AA54" s="15">
        <f t="shared" si="0"/>
        <v>135590</v>
      </c>
      <c r="AB54" s="15">
        <v>120365</v>
      </c>
      <c r="AC54" s="15">
        <v>84182.66</v>
      </c>
      <c r="AD54" s="15">
        <v>103802.52</v>
      </c>
      <c r="AE54" s="15">
        <v>0</v>
      </c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8"/>
    </row>
    <row r="55" spans="1:63" ht="25.15" customHeight="1" outlineLevel="1" x14ac:dyDescent="0.25">
      <c r="A55" s="38">
        <f t="shared" si="6"/>
        <v>7</v>
      </c>
      <c r="B55" s="42" t="s">
        <v>74</v>
      </c>
      <c r="C55" s="14">
        <v>57463.240000000005</v>
      </c>
      <c r="D55" s="14"/>
      <c r="E55" s="14"/>
      <c r="F55" s="14">
        <v>13703.24</v>
      </c>
      <c r="G55" s="15">
        <f t="shared" si="1"/>
        <v>43760.000000000007</v>
      </c>
      <c r="H55" s="14">
        <v>57567.759999999995</v>
      </c>
      <c r="I55" s="14"/>
      <c r="J55" s="14"/>
      <c r="K55" s="14">
        <v>5427.76</v>
      </c>
      <c r="L55" s="15">
        <f t="shared" si="2"/>
        <v>52139.999999999993</v>
      </c>
      <c r="M55" s="14">
        <v>13703.24</v>
      </c>
      <c r="N55" s="14">
        <v>57602.7</v>
      </c>
      <c r="O55" s="14"/>
      <c r="P55" s="14"/>
      <c r="Q55" s="14">
        <v>119.47</v>
      </c>
      <c r="R55" s="14"/>
      <c r="S55" s="14">
        <v>5427.76</v>
      </c>
      <c r="T55" s="14">
        <f>76853.17-62000</f>
        <v>14853.169999999998</v>
      </c>
      <c r="U55" s="14">
        <v>0</v>
      </c>
      <c r="V55" s="14"/>
      <c r="W55" s="14"/>
      <c r="X55" s="14"/>
      <c r="Y55" s="14">
        <v>7765</v>
      </c>
      <c r="Z55" s="14"/>
      <c r="AA55" s="15">
        <f t="shared" si="0"/>
        <v>54235</v>
      </c>
      <c r="AB55" s="15">
        <v>41815</v>
      </c>
      <c r="AC55" s="15">
        <v>66705.52</v>
      </c>
      <c r="AD55" s="15">
        <v>58113.26</v>
      </c>
      <c r="AE55" s="15">
        <v>0</v>
      </c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8"/>
    </row>
    <row r="56" spans="1:63" ht="25.15" customHeight="1" outlineLevel="1" x14ac:dyDescent="0.25">
      <c r="A56" s="38">
        <f t="shared" si="6"/>
        <v>8</v>
      </c>
      <c r="B56" s="41" t="s">
        <v>45</v>
      </c>
      <c r="C56" s="14">
        <v>27341.980000000003</v>
      </c>
      <c r="D56" s="14"/>
      <c r="E56" s="14"/>
      <c r="F56" s="14">
        <v>1.98</v>
      </c>
      <c r="G56" s="15">
        <f t="shared" si="1"/>
        <v>27340.000000000004</v>
      </c>
      <c r="H56" s="14">
        <v>27391.17</v>
      </c>
      <c r="I56" s="14"/>
      <c r="J56" s="14"/>
      <c r="K56" s="14">
        <v>207.17</v>
      </c>
      <c r="L56" s="15">
        <f t="shared" si="2"/>
        <v>27184</v>
      </c>
      <c r="M56" s="14">
        <v>1.98</v>
      </c>
      <c r="N56" s="14">
        <v>27407.620000000003</v>
      </c>
      <c r="O56" s="14"/>
      <c r="P56" s="14"/>
      <c r="Q56" s="14">
        <v>56.86</v>
      </c>
      <c r="R56" s="14"/>
      <c r="S56" s="14">
        <v>207.17</v>
      </c>
      <c r="T56" s="14"/>
      <c r="U56" s="14">
        <v>6941.79</v>
      </c>
      <c r="V56" s="14"/>
      <c r="W56" s="14"/>
      <c r="X56" s="14"/>
      <c r="Y56" s="14">
        <v>0.42</v>
      </c>
      <c r="Z56" s="14"/>
      <c r="AA56" s="15">
        <f t="shared" si="0"/>
        <v>34615</v>
      </c>
      <c r="AB56" s="15">
        <v>32000.000000000004</v>
      </c>
      <c r="AC56" s="15">
        <v>44251.210000000006</v>
      </c>
      <c r="AD56" s="15">
        <v>39037.870000000003</v>
      </c>
      <c r="AE56" s="15">
        <v>0</v>
      </c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8"/>
    </row>
    <row r="57" spans="1:63" ht="25.15" customHeight="1" outlineLevel="1" x14ac:dyDescent="0.25">
      <c r="A57" s="38">
        <f t="shared" si="6"/>
        <v>9</v>
      </c>
      <c r="B57" s="40" t="s">
        <v>75</v>
      </c>
      <c r="C57" s="14">
        <v>57925.45</v>
      </c>
      <c r="D57" s="14"/>
      <c r="E57" s="14"/>
      <c r="F57" s="14">
        <v>0.45</v>
      </c>
      <c r="G57" s="15">
        <f t="shared" si="1"/>
        <v>57925</v>
      </c>
      <c r="H57" s="14">
        <v>58042.13</v>
      </c>
      <c r="I57" s="14"/>
      <c r="J57" s="14"/>
      <c r="K57" s="14">
        <v>27.13</v>
      </c>
      <c r="L57" s="15">
        <f t="shared" si="2"/>
        <v>58015</v>
      </c>
      <c r="M57" s="14">
        <v>0.45</v>
      </c>
      <c r="N57" s="14">
        <v>58081.13</v>
      </c>
      <c r="O57" s="14"/>
      <c r="P57" s="14"/>
      <c r="Q57" s="14">
        <v>120.28</v>
      </c>
      <c r="R57" s="14"/>
      <c r="S57" s="14">
        <v>27.13</v>
      </c>
      <c r="T57" s="14"/>
      <c r="U57" s="14">
        <v>14667.199999999999</v>
      </c>
      <c r="V57" s="14"/>
      <c r="W57" s="14"/>
      <c r="X57" s="14"/>
      <c r="Y57" s="14">
        <v>46.19</v>
      </c>
      <c r="Z57" s="14"/>
      <c r="AA57" s="15">
        <f t="shared" si="0"/>
        <v>72849.999999999985</v>
      </c>
      <c r="AB57" s="15">
        <v>65170</v>
      </c>
      <c r="AC57" s="15">
        <v>88657.760000000009</v>
      </c>
      <c r="AD57" s="15">
        <v>71715.73000000001</v>
      </c>
      <c r="AE57" s="15">
        <v>0</v>
      </c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8"/>
    </row>
    <row r="58" spans="1:63" ht="23.25" customHeight="1" outlineLevel="1" x14ac:dyDescent="0.25">
      <c r="A58" s="38">
        <f t="shared" si="6"/>
        <v>10</v>
      </c>
      <c r="B58" s="13" t="s">
        <v>76</v>
      </c>
      <c r="C58" s="14">
        <v>4953.3599999999997</v>
      </c>
      <c r="D58" s="14"/>
      <c r="E58" s="14"/>
      <c r="F58" s="14">
        <v>14.36</v>
      </c>
      <c r="G58" s="15">
        <f t="shared" si="1"/>
        <v>4939</v>
      </c>
      <c r="H58" s="14">
        <v>4964.3</v>
      </c>
      <c r="I58" s="14"/>
      <c r="J58" s="14"/>
      <c r="K58" s="14">
        <v>19.3</v>
      </c>
      <c r="L58" s="15">
        <f t="shared" si="2"/>
        <v>4945</v>
      </c>
      <c r="M58" s="14">
        <v>14.36</v>
      </c>
      <c r="N58" s="14">
        <v>4967.95</v>
      </c>
      <c r="O58" s="14"/>
      <c r="P58" s="14"/>
      <c r="Q58" s="14">
        <v>10.27</v>
      </c>
      <c r="R58" s="14"/>
      <c r="S58" s="14">
        <v>19.3</v>
      </c>
      <c r="T58" s="14"/>
      <c r="U58" s="14">
        <v>1251.22</v>
      </c>
      <c r="V58" s="14"/>
      <c r="W58" s="14"/>
      <c r="X58" s="14"/>
      <c r="Y58" s="14">
        <v>16.100000000000001</v>
      </c>
      <c r="Z58" s="14"/>
      <c r="AA58" s="15">
        <f t="shared" si="0"/>
        <v>6247</v>
      </c>
      <c r="AB58" s="15">
        <v>5608</v>
      </c>
      <c r="AC58" s="15">
        <v>7074.81</v>
      </c>
      <c r="AD58" s="15">
        <v>6219.01</v>
      </c>
      <c r="AE58" s="15">
        <v>0</v>
      </c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8"/>
    </row>
    <row r="59" spans="1:63" ht="29.25" customHeight="1" outlineLevel="1" x14ac:dyDescent="0.25">
      <c r="A59" s="38">
        <f t="shared" si="6"/>
        <v>11</v>
      </c>
      <c r="B59" s="43" t="s">
        <v>77</v>
      </c>
      <c r="C59" s="14">
        <v>28870.52</v>
      </c>
      <c r="D59" s="14"/>
      <c r="E59" s="14"/>
      <c r="F59" s="14">
        <v>70.52</v>
      </c>
      <c r="G59" s="15">
        <f t="shared" si="1"/>
        <v>28800</v>
      </c>
      <c r="H59" s="14">
        <v>28934.23</v>
      </c>
      <c r="I59" s="14"/>
      <c r="J59" s="14"/>
      <c r="K59" s="14">
        <v>234.23</v>
      </c>
      <c r="L59" s="15">
        <f t="shared" si="2"/>
        <v>28700</v>
      </c>
      <c r="M59" s="14">
        <v>70.52</v>
      </c>
      <c r="N59" s="14">
        <v>28955.53</v>
      </c>
      <c r="O59" s="14"/>
      <c r="P59" s="14"/>
      <c r="Q59" s="14">
        <v>59.87</v>
      </c>
      <c r="R59" s="14"/>
      <c r="S59" s="14">
        <v>234.23</v>
      </c>
      <c r="T59" s="14"/>
      <c r="U59" s="14">
        <v>7292.71</v>
      </c>
      <c r="V59" s="14"/>
      <c r="W59" s="14"/>
      <c r="X59" s="14"/>
      <c r="Y59" s="14">
        <v>1112.8599999999999</v>
      </c>
      <c r="Z59" s="14"/>
      <c r="AA59" s="15">
        <f t="shared" si="0"/>
        <v>35500</v>
      </c>
      <c r="AB59" s="15">
        <v>26250</v>
      </c>
      <c r="AC59" s="15">
        <v>39000.410000000003</v>
      </c>
      <c r="AD59" s="15">
        <v>34206.559999999998</v>
      </c>
      <c r="AE59" s="15">
        <v>0</v>
      </c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8"/>
    </row>
    <row r="60" spans="1:63" ht="25.15" customHeight="1" outlineLevel="1" x14ac:dyDescent="0.25">
      <c r="A60" s="38">
        <f t="shared" si="6"/>
        <v>12</v>
      </c>
      <c r="B60" s="13" t="s">
        <v>49</v>
      </c>
      <c r="C60" s="14">
        <v>39533.96</v>
      </c>
      <c r="D60" s="14"/>
      <c r="E60" s="14"/>
      <c r="F60" s="14">
        <v>3.96</v>
      </c>
      <c r="G60" s="15">
        <f t="shared" si="1"/>
        <v>39530</v>
      </c>
      <c r="H60" s="14">
        <v>37904.699999999997</v>
      </c>
      <c r="I60" s="14"/>
      <c r="J60" s="14"/>
      <c r="K60" s="14">
        <v>4.7</v>
      </c>
      <c r="L60" s="15">
        <f t="shared" si="2"/>
        <v>37900</v>
      </c>
      <c r="M60" s="14">
        <v>3.96</v>
      </c>
      <c r="N60" s="14">
        <v>37928.879999999997</v>
      </c>
      <c r="O60" s="14"/>
      <c r="P60" s="14">
        <v>-1699.96</v>
      </c>
      <c r="Q60" s="14">
        <v>0</v>
      </c>
      <c r="R60" s="14"/>
      <c r="S60" s="14">
        <v>4.7</v>
      </c>
      <c r="T60" s="14"/>
      <c r="U60" s="14">
        <v>9591.67</v>
      </c>
      <c r="V60" s="14"/>
      <c r="W60" s="14"/>
      <c r="X60" s="14"/>
      <c r="Y60" s="14">
        <v>9.25</v>
      </c>
      <c r="Z60" s="14"/>
      <c r="AA60" s="15">
        <f t="shared" si="0"/>
        <v>45819.999999999993</v>
      </c>
      <c r="AB60" s="15">
        <v>30290</v>
      </c>
      <c r="AC60" s="15">
        <v>42501.07</v>
      </c>
      <c r="AD60" s="15">
        <v>36963.589999999997</v>
      </c>
      <c r="AE60" s="15">
        <v>0</v>
      </c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8"/>
    </row>
    <row r="61" spans="1:63" ht="25.15" customHeight="1" outlineLevel="1" x14ac:dyDescent="0.25">
      <c r="A61" s="38">
        <f t="shared" si="6"/>
        <v>13</v>
      </c>
      <c r="B61" s="13" t="s">
        <v>78</v>
      </c>
      <c r="C61" s="14">
        <v>15768.18</v>
      </c>
      <c r="D61" s="14"/>
      <c r="E61" s="14"/>
      <c r="F61" s="14">
        <v>68.180000000000007</v>
      </c>
      <c r="G61" s="15">
        <f t="shared" si="1"/>
        <v>15700</v>
      </c>
      <c r="H61" s="14">
        <v>15802.98</v>
      </c>
      <c r="I61" s="14"/>
      <c r="J61" s="14"/>
      <c r="K61" s="14">
        <v>52.98</v>
      </c>
      <c r="L61" s="15">
        <f t="shared" si="2"/>
        <v>15750</v>
      </c>
      <c r="M61" s="14">
        <v>68.180000000000007</v>
      </c>
      <c r="N61" s="14">
        <v>15814.61</v>
      </c>
      <c r="O61" s="14"/>
      <c r="P61" s="14"/>
      <c r="Q61" s="14">
        <v>32.700000000000003</v>
      </c>
      <c r="R61" s="14"/>
      <c r="S61" s="14">
        <v>52.98</v>
      </c>
      <c r="T61" s="14"/>
      <c r="U61" s="14">
        <v>3983.05</v>
      </c>
      <c r="V61" s="14"/>
      <c r="W61" s="14"/>
      <c r="X61" s="14"/>
      <c r="Y61" s="14">
        <v>26.52</v>
      </c>
      <c r="Z61" s="14"/>
      <c r="AA61" s="15">
        <f t="shared" si="0"/>
        <v>19925</v>
      </c>
      <c r="AB61" s="15">
        <v>29875.000000000004</v>
      </c>
      <c r="AC61" s="15">
        <v>50318.23</v>
      </c>
      <c r="AD61" s="15">
        <v>36428.850000000006</v>
      </c>
      <c r="AE61" s="15">
        <v>0</v>
      </c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8"/>
    </row>
    <row r="62" spans="1:63" ht="25.15" customHeight="1" outlineLevel="1" x14ac:dyDescent="0.25">
      <c r="A62" s="38">
        <f t="shared" si="6"/>
        <v>14</v>
      </c>
      <c r="B62" s="13" t="s">
        <v>79</v>
      </c>
      <c r="C62" s="14">
        <v>68863.98</v>
      </c>
      <c r="D62" s="14"/>
      <c r="E62" s="14"/>
      <c r="F62" s="14">
        <v>48.98</v>
      </c>
      <c r="G62" s="15">
        <f t="shared" si="1"/>
        <v>68815</v>
      </c>
      <c r="H62" s="14">
        <v>68993.649999999994</v>
      </c>
      <c r="I62" s="14"/>
      <c r="J62" s="14"/>
      <c r="K62" s="14">
        <v>38.65</v>
      </c>
      <c r="L62" s="15">
        <f t="shared" si="2"/>
        <v>68955</v>
      </c>
      <c r="M62" s="14">
        <v>48.98</v>
      </c>
      <c r="N62" s="14">
        <v>69037</v>
      </c>
      <c r="O62" s="14"/>
      <c r="P62" s="14"/>
      <c r="Q62" s="14">
        <v>143.09</v>
      </c>
      <c r="R62" s="14"/>
      <c r="S62" s="14">
        <v>38.65</v>
      </c>
      <c r="T62" s="14"/>
      <c r="U62" s="14">
        <v>17465.48</v>
      </c>
      <c r="V62" s="14"/>
      <c r="W62" s="14"/>
      <c r="X62" s="14"/>
      <c r="Y62" s="14">
        <v>23.2</v>
      </c>
      <c r="Z62" s="14"/>
      <c r="AA62" s="15">
        <f t="shared" si="0"/>
        <v>86709.999999999985</v>
      </c>
      <c r="AB62" s="15">
        <v>74185</v>
      </c>
      <c r="AC62" s="15">
        <v>106964.93000000001</v>
      </c>
      <c r="AD62" s="15">
        <v>81195.02</v>
      </c>
      <c r="AE62" s="15">
        <v>0</v>
      </c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8"/>
    </row>
    <row r="63" spans="1:63" ht="25.15" customHeight="1" outlineLevel="1" x14ac:dyDescent="0.25">
      <c r="A63" s="38">
        <f t="shared" si="6"/>
        <v>15</v>
      </c>
      <c r="B63" s="44" t="s">
        <v>80</v>
      </c>
      <c r="C63" s="14">
        <v>51011.34</v>
      </c>
      <c r="D63" s="14"/>
      <c r="E63" s="14"/>
      <c r="F63" s="14">
        <v>16.34</v>
      </c>
      <c r="G63" s="15">
        <f t="shared" si="1"/>
        <v>50995</v>
      </c>
      <c r="H63" s="14">
        <v>51101.61</v>
      </c>
      <c r="I63" s="14"/>
      <c r="J63" s="14"/>
      <c r="K63" s="14">
        <v>646.61</v>
      </c>
      <c r="L63" s="15">
        <f t="shared" si="2"/>
        <v>50455</v>
      </c>
      <c r="M63" s="14">
        <v>16.34</v>
      </c>
      <c r="N63" s="14">
        <v>51131.789999999994</v>
      </c>
      <c r="O63" s="14"/>
      <c r="P63" s="14"/>
      <c r="Q63" s="14">
        <v>106.09</v>
      </c>
      <c r="R63" s="14"/>
      <c r="S63" s="14">
        <v>646.61</v>
      </c>
      <c r="T63" s="14"/>
      <c r="U63" s="14">
        <v>12955.88</v>
      </c>
      <c r="V63" s="14"/>
      <c r="W63" s="14"/>
      <c r="X63" s="14"/>
      <c r="Y63" s="14">
        <v>4636.71</v>
      </c>
      <c r="Z63" s="14"/>
      <c r="AA63" s="15">
        <f t="shared" si="0"/>
        <v>60219.999999999985</v>
      </c>
      <c r="AB63" s="15">
        <v>63405.000000000007</v>
      </c>
      <c r="AC63" s="15">
        <v>111669.87</v>
      </c>
      <c r="AD63" s="15">
        <v>99443.73</v>
      </c>
      <c r="AE63" s="15">
        <v>0</v>
      </c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8"/>
    </row>
    <row r="64" spans="1:63" ht="25.15" customHeight="1" outlineLevel="1" collapsed="1" x14ac:dyDescent="0.25">
      <c r="A64" s="38">
        <f t="shared" si="6"/>
        <v>16</v>
      </c>
      <c r="B64" s="44" t="s">
        <v>52</v>
      </c>
      <c r="C64" s="14">
        <v>26723.159999999996</v>
      </c>
      <c r="D64" s="14"/>
      <c r="E64" s="14"/>
      <c r="F64" s="14">
        <v>26475.16</v>
      </c>
      <c r="G64" s="15">
        <f t="shared" si="1"/>
        <v>247.99999999999636</v>
      </c>
      <c r="H64" s="14">
        <v>26770.989999999998</v>
      </c>
      <c r="I64" s="14"/>
      <c r="J64" s="14"/>
      <c r="K64" s="14">
        <v>26466.99</v>
      </c>
      <c r="L64" s="15">
        <f t="shared" si="2"/>
        <v>303.99999999999636</v>
      </c>
      <c r="M64" s="14">
        <v>26475.16</v>
      </c>
      <c r="N64" s="14">
        <v>26786.980000000003</v>
      </c>
      <c r="O64" s="14"/>
      <c r="P64" s="14"/>
      <c r="Q64" s="14">
        <v>55.57</v>
      </c>
      <c r="R64" s="14"/>
      <c r="S64" s="14">
        <v>26466.99</v>
      </c>
      <c r="T64" s="14">
        <f>79784.7-3000</f>
        <v>76784.7</v>
      </c>
      <c r="U64" s="14">
        <v>0</v>
      </c>
      <c r="V64" s="14"/>
      <c r="W64" s="14"/>
      <c r="X64" s="14"/>
      <c r="Y64" s="14">
        <v>2643</v>
      </c>
      <c r="Z64" s="14"/>
      <c r="AA64" s="15">
        <f t="shared" si="0"/>
        <v>357</v>
      </c>
      <c r="AB64" s="15">
        <v>31.999999999996362</v>
      </c>
      <c r="AC64" s="15">
        <v>507.77999999999884</v>
      </c>
      <c r="AD64" s="15">
        <v>22796.09</v>
      </c>
      <c r="AE64" s="15">
        <v>0</v>
      </c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8"/>
    </row>
    <row r="65" spans="1:63" ht="25.15" customHeight="1" outlineLevel="1" x14ac:dyDescent="0.25">
      <c r="A65" s="38">
        <f t="shared" si="6"/>
        <v>17</v>
      </c>
      <c r="B65" s="44" t="s">
        <v>53</v>
      </c>
      <c r="C65" s="14">
        <v>16420.46</v>
      </c>
      <c r="D65" s="14"/>
      <c r="E65" s="14"/>
      <c r="F65" s="14">
        <v>6866.46</v>
      </c>
      <c r="G65" s="15">
        <f t="shared" si="1"/>
        <v>9554</v>
      </c>
      <c r="H65" s="14">
        <v>16456.7</v>
      </c>
      <c r="I65" s="14"/>
      <c r="J65" s="14"/>
      <c r="K65" s="14">
        <v>600.70000000000005</v>
      </c>
      <c r="L65" s="15">
        <f t="shared" si="2"/>
        <v>15856</v>
      </c>
      <c r="M65" s="14">
        <v>6866.46</v>
      </c>
      <c r="N65" s="14">
        <v>16468.810000000001</v>
      </c>
      <c r="O65" s="14"/>
      <c r="P65" s="14"/>
      <c r="Q65" s="14">
        <v>34.049999999999997</v>
      </c>
      <c r="R65" s="14"/>
      <c r="S65" s="14">
        <v>600.70000000000005</v>
      </c>
      <c r="T65" s="14"/>
      <c r="U65" s="14">
        <v>4147.82</v>
      </c>
      <c r="V65" s="14"/>
      <c r="W65" s="14"/>
      <c r="X65" s="14"/>
      <c r="Y65" s="14">
        <v>9701.84</v>
      </c>
      <c r="Z65" s="14"/>
      <c r="AA65" s="15">
        <f t="shared" si="0"/>
        <v>18416</v>
      </c>
      <c r="AB65" s="15">
        <v>15300.999999999998</v>
      </c>
      <c r="AC65" s="15">
        <v>21496.37</v>
      </c>
      <c r="AD65" s="15">
        <v>18829.379999999997</v>
      </c>
      <c r="AE65" s="15">
        <v>0</v>
      </c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8"/>
    </row>
    <row r="66" spans="1:63" ht="25.15" customHeight="1" outlineLevel="1" x14ac:dyDescent="0.25">
      <c r="A66" s="38">
        <f t="shared" si="6"/>
        <v>18</v>
      </c>
      <c r="B66" s="20" t="s">
        <v>81</v>
      </c>
      <c r="C66" s="14">
        <v>30931.73</v>
      </c>
      <c r="D66" s="14"/>
      <c r="E66" s="14"/>
      <c r="F66" s="14">
        <v>61.73</v>
      </c>
      <c r="G66" s="15">
        <f t="shared" si="1"/>
        <v>30870</v>
      </c>
      <c r="H66" s="14">
        <v>30999.98</v>
      </c>
      <c r="I66" s="14"/>
      <c r="J66" s="14"/>
      <c r="K66" s="14">
        <v>97.98</v>
      </c>
      <c r="L66" s="15">
        <f t="shared" si="2"/>
        <v>30902</v>
      </c>
      <c r="M66" s="14">
        <v>61.73</v>
      </c>
      <c r="N66" s="14">
        <v>31022.799999999999</v>
      </c>
      <c r="O66" s="14"/>
      <c r="P66" s="14"/>
      <c r="Q66" s="14">
        <v>64.150000000000006</v>
      </c>
      <c r="R66" s="14"/>
      <c r="S66" s="14">
        <v>97.98</v>
      </c>
      <c r="T66" s="14"/>
      <c r="U66" s="14">
        <v>7813.38</v>
      </c>
      <c r="V66" s="14"/>
      <c r="W66" s="14"/>
      <c r="X66" s="14"/>
      <c r="Y66" s="14">
        <v>2783.04</v>
      </c>
      <c r="Z66" s="14"/>
      <c r="AA66" s="15">
        <f t="shared" si="0"/>
        <v>36277</v>
      </c>
      <c r="AB66" s="15">
        <v>27839</v>
      </c>
      <c r="AC66" s="15">
        <v>43248.63</v>
      </c>
      <c r="AD66" s="15">
        <v>33948.089999999997</v>
      </c>
      <c r="AE66" s="15">
        <v>0</v>
      </c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8"/>
    </row>
    <row r="67" spans="1:63" ht="25.15" customHeight="1" outlineLevel="1" x14ac:dyDescent="0.25">
      <c r="A67" s="38">
        <f t="shared" si="6"/>
        <v>19</v>
      </c>
      <c r="B67" s="44" t="s">
        <v>55</v>
      </c>
      <c r="C67" s="14">
        <v>26761.67</v>
      </c>
      <c r="D67" s="14"/>
      <c r="E67" s="14"/>
      <c r="F67" s="14">
        <v>16031.67</v>
      </c>
      <c r="G67" s="15">
        <f t="shared" si="1"/>
        <v>10729.999999999998</v>
      </c>
      <c r="H67" s="14">
        <v>26820.720000000001</v>
      </c>
      <c r="I67" s="14"/>
      <c r="J67" s="14"/>
      <c r="K67" s="14">
        <v>13560.72</v>
      </c>
      <c r="L67" s="15">
        <f t="shared" si="2"/>
        <v>13260.000000000002</v>
      </c>
      <c r="M67" s="14">
        <v>16031.67</v>
      </c>
      <c r="N67" s="14">
        <v>26840.47</v>
      </c>
      <c r="O67" s="14"/>
      <c r="P67" s="14"/>
      <c r="Q67" s="14">
        <v>55.5</v>
      </c>
      <c r="R67" s="14"/>
      <c r="S67" s="14">
        <v>13560.72</v>
      </c>
      <c r="T67" s="14">
        <f>56488.36-15000</f>
        <v>41488.36</v>
      </c>
      <c r="U67" s="14">
        <v>0</v>
      </c>
      <c r="V67" s="14"/>
      <c r="W67" s="14"/>
      <c r="X67" s="14"/>
      <c r="Y67" s="14">
        <v>95</v>
      </c>
      <c r="Z67" s="14"/>
      <c r="AA67" s="15">
        <f t="shared" si="0"/>
        <v>14905</v>
      </c>
      <c r="AB67" s="15">
        <v>9717</v>
      </c>
      <c r="AC67" s="15">
        <v>38442.370000000003</v>
      </c>
      <c r="AD67" s="15">
        <v>33834.19</v>
      </c>
      <c r="AE67" s="15">
        <v>0</v>
      </c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8"/>
    </row>
    <row r="68" spans="1:63" ht="25.15" customHeight="1" outlineLevel="1" x14ac:dyDescent="0.25">
      <c r="A68" s="38">
        <f t="shared" si="6"/>
        <v>20</v>
      </c>
      <c r="B68" s="20" t="s">
        <v>56</v>
      </c>
      <c r="C68" s="14">
        <v>27597.22</v>
      </c>
      <c r="D68" s="14"/>
      <c r="E68" s="14"/>
      <c r="F68" s="14">
        <v>198.22</v>
      </c>
      <c r="G68" s="15">
        <f t="shared" si="1"/>
        <v>27399</v>
      </c>
      <c r="H68" s="14">
        <v>27646.97</v>
      </c>
      <c r="I68" s="14"/>
      <c r="J68" s="14"/>
      <c r="K68" s="14">
        <v>146.97</v>
      </c>
      <c r="L68" s="15">
        <f t="shared" si="2"/>
        <v>27500</v>
      </c>
      <c r="M68" s="14">
        <v>198.22</v>
      </c>
      <c r="N68" s="14">
        <v>27663.61</v>
      </c>
      <c r="O68" s="14"/>
      <c r="P68" s="14"/>
      <c r="Q68" s="14">
        <v>57.39</v>
      </c>
      <c r="R68" s="14"/>
      <c r="S68" s="14">
        <v>146.97</v>
      </c>
      <c r="T68" s="14"/>
      <c r="U68" s="14">
        <v>7006.2599999999993</v>
      </c>
      <c r="V68" s="14"/>
      <c r="W68" s="14"/>
      <c r="X68" s="14"/>
      <c r="Y68" s="14">
        <v>409.45</v>
      </c>
      <c r="Z68" s="14"/>
      <c r="AA68" s="15">
        <f t="shared" ref="AA68:AA95" si="7">M68+N68-O68+P68+Q68+R68+S68-T68+U68-V68+W68+Z68-X68-Y68</f>
        <v>34663.000000000007</v>
      </c>
      <c r="AB68" s="15">
        <v>30170</v>
      </c>
      <c r="AC68" s="15">
        <v>45458.47</v>
      </c>
      <c r="AD68" s="15">
        <v>40127.85</v>
      </c>
      <c r="AE68" s="15">
        <v>0</v>
      </c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8"/>
    </row>
    <row r="69" spans="1:63" ht="25.15" customHeight="1" outlineLevel="1" x14ac:dyDescent="0.25">
      <c r="A69" s="38">
        <f t="shared" si="6"/>
        <v>21</v>
      </c>
      <c r="B69" s="20" t="s">
        <v>57</v>
      </c>
      <c r="C69" s="14">
        <v>9926.01</v>
      </c>
      <c r="D69" s="14"/>
      <c r="E69" s="14"/>
      <c r="F69" s="14">
        <v>18.010000000000002</v>
      </c>
      <c r="G69" s="15">
        <f t="shared" si="1"/>
        <v>9908</v>
      </c>
      <c r="H69" s="14">
        <v>9947.92</v>
      </c>
      <c r="I69" s="14"/>
      <c r="J69" s="14"/>
      <c r="K69" s="14">
        <v>29.92</v>
      </c>
      <c r="L69" s="15">
        <f t="shared" si="2"/>
        <v>9918</v>
      </c>
      <c r="M69" s="14">
        <v>18.010000000000002</v>
      </c>
      <c r="N69" s="14">
        <v>9955.24</v>
      </c>
      <c r="O69" s="14"/>
      <c r="P69" s="14"/>
      <c r="Q69" s="14">
        <v>20.58</v>
      </c>
      <c r="R69" s="14"/>
      <c r="S69" s="14">
        <v>29.92</v>
      </c>
      <c r="T69" s="14"/>
      <c r="U69" s="14">
        <v>2507.3200000000002</v>
      </c>
      <c r="V69" s="14"/>
      <c r="W69" s="14"/>
      <c r="X69" s="14"/>
      <c r="Y69" s="14">
        <v>4.07</v>
      </c>
      <c r="Z69" s="14"/>
      <c r="AA69" s="15">
        <f t="shared" si="7"/>
        <v>12527</v>
      </c>
      <c r="AB69" s="15">
        <v>6996</v>
      </c>
      <c r="AC69" s="15">
        <v>8461.77</v>
      </c>
      <c r="AD69" s="15">
        <v>7243.38</v>
      </c>
      <c r="AE69" s="15">
        <v>0</v>
      </c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8"/>
    </row>
    <row r="70" spans="1:63" s="25" customFormat="1" ht="25.15" customHeight="1" outlineLevel="1" x14ac:dyDescent="0.25">
      <c r="A70" s="45"/>
      <c r="B70" s="46" t="s">
        <v>82</v>
      </c>
      <c r="C70" s="23">
        <v>4471.24</v>
      </c>
      <c r="D70" s="23"/>
      <c r="E70" s="23"/>
      <c r="F70" s="23">
        <v>3871.24</v>
      </c>
      <c r="G70" s="24">
        <f>C70-D70+E70-F70</f>
        <v>600</v>
      </c>
      <c r="H70" s="23">
        <v>4481.1099999999997</v>
      </c>
      <c r="I70" s="23"/>
      <c r="J70" s="23"/>
      <c r="K70" s="23">
        <v>581.11</v>
      </c>
      <c r="L70" s="24">
        <f>H70+I70+J70-K70</f>
        <v>3899.9999999999995</v>
      </c>
      <c r="M70" s="23">
        <v>3871.24</v>
      </c>
      <c r="N70" s="23">
        <v>4484.41</v>
      </c>
      <c r="O70" s="23"/>
      <c r="P70" s="23"/>
      <c r="Q70" s="23">
        <v>9.27</v>
      </c>
      <c r="R70" s="23"/>
      <c r="S70" s="23">
        <v>581.11</v>
      </c>
      <c r="T70" s="23"/>
      <c r="U70" s="23">
        <v>1129.44</v>
      </c>
      <c r="V70" s="23"/>
      <c r="W70" s="23"/>
      <c r="X70" s="23"/>
      <c r="Y70" s="23">
        <v>7855.47</v>
      </c>
      <c r="Z70" s="23"/>
      <c r="AA70" s="24">
        <f>M70+N70-O70+P70+Q70+R70+S70-T70+U70-V70+W70+Z70-X70-Y70</f>
        <v>2220.0000000000009</v>
      </c>
      <c r="AB70" s="24">
        <v>0</v>
      </c>
      <c r="AC70" s="24">
        <v>0</v>
      </c>
      <c r="AD70" s="24">
        <v>0</v>
      </c>
      <c r="AE70" s="24">
        <v>0</v>
      </c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7"/>
    </row>
    <row r="71" spans="1:63" s="25" customFormat="1" ht="25.15" customHeight="1" outlineLevel="1" x14ac:dyDescent="0.25">
      <c r="A71" s="45"/>
      <c r="B71" s="46" t="s">
        <v>83</v>
      </c>
      <c r="C71" s="23">
        <v>40104</v>
      </c>
      <c r="D71" s="23"/>
      <c r="E71" s="23"/>
      <c r="F71" s="23">
        <v>4</v>
      </c>
      <c r="G71" s="24">
        <f>C71-D71+E71-F71</f>
        <v>40100</v>
      </c>
      <c r="H71" s="23">
        <v>40181.35</v>
      </c>
      <c r="I71" s="23"/>
      <c r="J71" s="23"/>
      <c r="K71" s="23">
        <v>31.35</v>
      </c>
      <c r="L71" s="24">
        <f>H71+I71+J71-K71</f>
        <v>40150</v>
      </c>
      <c r="M71" s="23">
        <v>4</v>
      </c>
      <c r="N71" s="23">
        <v>38500.6</v>
      </c>
      <c r="O71" s="23"/>
      <c r="P71" s="23"/>
      <c r="Q71" s="23">
        <v>79.789999999999992</v>
      </c>
      <c r="R71" s="23"/>
      <c r="S71" s="23">
        <v>31.35</v>
      </c>
      <c r="T71" s="23"/>
      <c r="U71" s="23">
        <v>9735.66</v>
      </c>
      <c r="V71" s="23"/>
      <c r="W71" s="23"/>
      <c r="X71" s="23"/>
      <c r="Y71" s="23">
        <v>1.4</v>
      </c>
      <c r="Z71" s="23"/>
      <c r="AA71" s="24">
        <f>M71+N71-O71+P71+Q71+R71+S71-T71+U71-V71+W71+Z71-X71-Y71</f>
        <v>48349.999999999993</v>
      </c>
      <c r="AB71" s="24">
        <v>0</v>
      </c>
      <c r="AC71" s="24">
        <v>0</v>
      </c>
      <c r="AD71" s="24">
        <v>0</v>
      </c>
      <c r="AE71" s="24">
        <v>0</v>
      </c>
      <c r="AG71" s="17"/>
      <c r="AH71" s="26"/>
      <c r="AI71" s="26"/>
      <c r="AJ71" s="26"/>
      <c r="AK71" s="26"/>
      <c r="AL71" s="26"/>
      <c r="AM71" s="26"/>
      <c r="AN71" s="17"/>
      <c r="AO71" s="17"/>
      <c r="AP71" s="17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7"/>
    </row>
    <row r="72" spans="1:63" s="31" customFormat="1" ht="25.15" customHeight="1" x14ac:dyDescent="0.25">
      <c r="A72" s="28" t="s">
        <v>84</v>
      </c>
      <c r="B72" s="29"/>
      <c r="C72" s="30">
        <f t="shared" ref="C72:AA72" si="8">SUM(C49:C71)</f>
        <v>858668.24</v>
      </c>
      <c r="D72" s="30">
        <f t="shared" si="8"/>
        <v>0</v>
      </c>
      <c r="E72" s="30">
        <f t="shared" si="8"/>
        <v>0</v>
      </c>
      <c r="F72" s="30">
        <f t="shared" si="8"/>
        <v>80394.240000000005</v>
      </c>
      <c r="G72" s="30">
        <f t="shared" si="8"/>
        <v>778274</v>
      </c>
      <c r="H72" s="30">
        <f t="shared" si="8"/>
        <v>858668.23999999987</v>
      </c>
      <c r="I72" s="30">
        <f t="shared" si="8"/>
        <v>4759.79</v>
      </c>
      <c r="J72" s="30">
        <f t="shared" si="8"/>
        <v>0</v>
      </c>
      <c r="K72" s="30">
        <f t="shared" si="8"/>
        <v>68232.030000000013</v>
      </c>
      <c r="L72" s="30">
        <f t="shared" si="8"/>
        <v>795196</v>
      </c>
      <c r="M72" s="30">
        <f t="shared" si="8"/>
        <v>80394.240000000005</v>
      </c>
      <c r="N72" s="30">
        <f t="shared" si="8"/>
        <v>858668.24000000011</v>
      </c>
      <c r="O72" s="30">
        <f t="shared" si="8"/>
        <v>4759.79</v>
      </c>
      <c r="P72" s="30">
        <f t="shared" si="8"/>
        <v>-1699.96</v>
      </c>
      <c r="Q72" s="30">
        <f t="shared" si="8"/>
        <v>1699.9599999999998</v>
      </c>
      <c r="R72" s="30">
        <f t="shared" si="8"/>
        <v>0</v>
      </c>
      <c r="S72" s="30">
        <f t="shared" si="8"/>
        <v>68232.030000000013</v>
      </c>
      <c r="T72" s="30">
        <f t="shared" si="8"/>
        <v>170884.86</v>
      </c>
      <c r="U72" s="30">
        <f t="shared" si="8"/>
        <v>183550.36000000004</v>
      </c>
      <c r="V72" s="30">
        <f t="shared" si="8"/>
        <v>0</v>
      </c>
      <c r="W72" s="30">
        <f t="shared" si="8"/>
        <v>0</v>
      </c>
      <c r="X72" s="30">
        <f t="shared" si="8"/>
        <v>12052.81</v>
      </c>
      <c r="Y72" s="30">
        <f t="shared" si="8"/>
        <v>38286.410000000003</v>
      </c>
      <c r="Z72" s="30">
        <f t="shared" si="8"/>
        <v>0</v>
      </c>
      <c r="AA72" s="30">
        <f t="shared" si="8"/>
        <v>964861</v>
      </c>
      <c r="AB72" s="30">
        <v>817953</v>
      </c>
      <c r="AC72" s="30">
        <v>1144829.3500000001</v>
      </c>
      <c r="AD72" s="30">
        <v>1001663.3699999999</v>
      </c>
      <c r="AE72" s="30">
        <v>0</v>
      </c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3"/>
    </row>
    <row r="73" spans="1:63" ht="24.75" customHeight="1" outlineLevel="1" x14ac:dyDescent="0.25">
      <c r="A73" s="12">
        <v>1</v>
      </c>
      <c r="B73" s="36" t="s">
        <v>85</v>
      </c>
      <c r="C73" s="14">
        <v>8961.57</v>
      </c>
      <c r="D73" s="14"/>
      <c r="E73" s="14"/>
      <c r="F73" s="14">
        <v>76.569999999999993</v>
      </c>
      <c r="G73" s="15">
        <f t="shared" ref="G73:G95" si="9">C73-D73+E73-F73</f>
        <v>8885</v>
      </c>
      <c r="H73" s="14">
        <v>8961.57</v>
      </c>
      <c r="I73" s="14"/>
      <c r="J73" s="14"/>
      <c r="K73" s="14">
        <v>51.57</v>
      </c>
      <c r="L73" s="15">
        <f t="shared" ref="L73:L95" si="10">H73+I73+J73-K73</f>
        <v>8910</v>
      </c>
      <c r="M73" s="14">
        <v>76.569999999999993</v>
      </c>
      <c r="N73" s="14">
        <v>8961.57</v>
      </c>
      <c r="O73" s="14"/>
      <c r="P73" s="14"/>
      <c r="Q73" s="14"/>
      <c r="R73" s="14"/>
      <c r="S73" s="14">
        <v>51.57</v>
      </c>
      <c r="T73" s="14"/>
      <c r="U73" s="14"/>
      <c r="V73" s="14"/>
      <c r="W73" s="14"/>
      <c r="X73" s="14"/>
      <c r="Y73" s="14">
        <v>14.71</v>
      </c>
      <c r="Z73" s="14"/>
      <c r="AA73" s="15">
        <f t="shared" si="7"/>
        <v>9075</v>
      </c>
      <c r="AB73" s="15">
        <v>7205.0000000000009</v>
      </c>
      <c r="AC73" s="15">
        <v>10601.73</v>
      </c>
      <c r="AD73" s="15">
        <v>8811.91</v>
      </c>
      <c r="AE73" s="15">
        <v>0</v>
      </c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8"/>
    </row>
    <row r="74" spans="1:63" ht="25.15" customHeight="1" outlineLevel="1" x14ac:dyDescent="0.25">
      <c r="A74" s="12">
        <f>A73+1</f>
        <v>2</v>
      </c>
      <c r="B74" s="47" t="s">
        <v>86</v>
      </c>
      <c r="C74" s="14"/>
      <c r="D74" s="14"/>
      <c r="E74" s="14"/>
      <c r="F74" s="14"/>
      <c r="G74" s="15">
        <f>C74-D74+E74-F74</f>
        <v>0</v>
      </c>
      <c r="H74" s="14"/>
      <c r="I74" s="14"/>
      <c r="J74" s="14"/>
      <c r="K74" s="14"/>
      <c r="L74" s="15">
        <f>H74+I74+J74-K74</f>
        <v>0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>
        <f>M74+N74-O74+P74+Q74+R74+S74-T74+U74-V74+W74+Z74-X74-Y74</f>
        <v>0</v>
      </c>
      <c r="AB74" s="15">
        <v>80</v>
      </c>
      <c r="AC74" s="15">
        <v>2007.99</v>
      </c>
      <c r="AD74" s="15">
        <v>2000.08</v>
      </c>
      <c r="AE74" s="15">
        <v>0</v>
      </c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8"/>
    </row>
    <row r="75" spans="1:63" ht="25.15" customHeight="1" outlineLevel="1" x14ac:dyDescent="0.25">
      <c r="A75" s="12">
        <f t="shared" ref="A75:A81" si="11">A74+1</f>
        <v>3</v>
      </c>
      <c r="B75" s="48" t="s">
        <v>87</v>
      </c>
      <c r="C75" s="14">
        <v>3472.74</v>
      </c>
      <c r="D75" s="14"/>
      <c r="E75" s="14"/>
      <c r="F75" s="14">
        <v>1972.74</v>
      </c>
      <c r="G75" s="15">
        <f t="shared" si="9"/>
        <v>1499.9999999999998</v>
      </c>
      <c r="H75" s="14">
        <v>3472.74</v>
      </c>
      <c r="I75" s="14"/>
      <c r="J75" s="14"/>
      <c r="K75" s="14">
        <v>1882.74</v>
      </c>
      <c r="L75" s="15">
        <f t="shared" si="10"/>
        <v>1589.9999999999998</v>
      </c>
      <c r="M75" s="14">
        <v>1972.74</v>
      </c>
      <c r="N75" s="14">
        <v>3472.74</v>
      </c>
      <c r="O75" s="14"/>
      <c r="P75" s="14"/>
      <c r="Q75" s="14"/>
      <c r="R75" s="14"/>
      <c r="S75" s="14">
        <v>1882.74</v>
      </c>
      <c r="T75" s="14">
        <f>7328.22-1500</f>
        <v>5828.22</v>
      </c>
      <c r="U75" s="14"/>
      <c r="V75" s="14"/>
      <c r="W75" s="14"/>
      <c r="X75" s="14"/>
      <c r="Y75" s="14">
        <v>390</v>
      </c>
      <c r="Z75" s="14"/>
      <c r="AA75" s="15">
        <f t="shared" si="7"/>
        <v>1109.9999999999991</v>
      </c>
      <c r="AB75" s="15">
        <v>1002.05</v>
      </c>
      <c r="AC75" s="15">
        <v>1540.12</v>
      </c>
      <c r="AD75" s="15">
        <v>1232.3999999999999</v>
      </c>
      <c r="AE75" s="15">
        <v>0</v>
      </c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8"/>
    </row>
    <row r="76" spans="1:63" ht="25.15" customHeight="1" outlineLevel="1" x14ac:dyDescent="0.25">
      <c r="A76" s="12">
        <f t="shared" si="11"/>
        <v>4</v>
      </c>
      <c r="B76" s="47" t="s">
        <v>88</v>
      </c>
      <c r="C76" s="14"/>
      <c r="D76" s="14"/>
      <c r="E76" s="14"/>
      <c r="F76" s="14"/>
      <c r="G76" s="15">
        <f>C76-D76+E76-F76</f>
        <v>0</v>
      </c>
      <c r="H76" s="14"/>
      <c r="I76" s="14"/>
      <c r="J76" s="14"/>
      <c r="K76" s="14"/>
      <c r="L76" s="15">
        <f>H76+I76+J76-K76</f>
        <v>0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>
        <f>M76+N76-O76+P76+Q76+R76+S76-T76+U76-V76+W76+Z76-X76-Y76</f>
        <v>0</v>
      </c>
      <c r="AB76" s="15">
        <v>72.410000000000082</v>
      </c>
      <c r="AC76" s="15">
        <v>2407.7799999999997</v>
      </c>
      <c r="AD76" s="15">
        <v>1961.4299999999998</v>
      </c>
      <c r="AE76" s="15">
        <v>0</v>
      </c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8"/>
    </row>
    <row r="77" spans="1:63" ht="25.15" customHeight="1" outlineLevel="1" x14ac:dyDescent="0.25">
      <c r="A77" s="12">
        <f t="shared" si="11"/>
        <v>5</v>
      </c>
      <c r="B77" s="47" t="s">
        <v>89</v>
      </c>
      <c r="C77" s="14"/>
      <c r="D77" s="14"/>
      <c r="E77" s="14"/>
      <c r="F77" s="14"/>
      <c r="G77" s="15">
        <f>C77-D77+E77-F77</f>
        <v>0</v>
      </c>
      <c r="H77" s="14"/>
      <c r="I77" s="14"/>
      <c r="J77" s="14"/>
      <c r="K77" s="14"/>
      <c r="L77" s="15">
        <f>H77+I77+J77-K77</f>
        <v>0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>
        <f>M77+N77-O77+P77+Q77+R77+S77-T77+U77-V77+W77+Z77-X77-Y77</f>
        <v>0</v>
      </c>
      <c r="AB77" s="15">
        <v>5422.41</v>
      </c>
      <c r="AC77" s="15">
        <v>6545.01</v>
      </c>
      <c r="AD77" s="15">
        <v>6634.24</v>
      </c>
      <c r="AE77" s="15">
        <v>0</v>
      </c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8"/>
    </row>
    <row r="78" spans="1:63" ht="25.15" customHeight="1" outlineLevel="1" x14ac:dyDescent="0.25">
      <c r="A78" s="12">
        <f t="shared" si="11"/>
        <v>6</v>
      </c>
      <c r="B78" s="49" t="s">
        <v>90</v>
      </c>
      <c r="C78" s="14">
        <v>5565.19</v>
      </c>
      <c r="D78" s="14"/>
      <c r="E78" s="14"/>
      <c r="F78" s="14">
        <v>10.19</v>
      </c>
      <c r="G78" s="15">
        <f t="shared" si="9"/>
        <v>5555</v>
      </c>
      <c r="H78" s="14">
        <v>5565.19</v>
      </c>
      <c r="I78" s="14"/>
      <c r="J78" s="14"/>
      <c r="K78" s="14">
        <v>10.19</v>
      </c>
      <c r="L78" s="15">
        <f t="shared" si="10"/>
        <v>5555</v>
      </c>
      <c r="M78" s="14">
        <v>10.19</v>
      </c>
      <c r="N78" s="14">
        <v>5565.19</v>
      </c>
      <c r="O78" s="14"/>
      <c r="P78" s="14"/>
      <c r="Q78" s="14"/>
      <c r="R78" s="14"/>
      <c r="S78" s="14">
        <v>10.19</v>
      </c>
      <c r="T78" s="14"/>
      <c r="U78" s="14"/>
      <c r="V78" s="14"/>
      <c r="W78" s="14"/>
      <c r="X78" s="14"/>
      <c r="Y78" s="14">
        <v>30.57</v>
      </c>
      <c r="Z78" s="14"/>
      <c r="AA78" s="15">
        <f t="shared" si="7"/>
        <v>5554.9999999999991</v>
      </c>
      <c r="AB78" s="15">
        <v>1703.13</v>
      </c>
      <c r="AC78" s="15">
        <v>2749.5200000000004</v>
      </c>
      <c r="AD78" s="15">
        <v>2101.87</v>
      </c>
      <c r="AE78" s="15">
        <v>0</v>
      </c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8"/>
    </row>
    <row r="79" spans="1:63" ht="25.15" customHeight="1" outlineLevel="1" x14ac:dyDescent="0.25">
      <c r="A79" s="12">
        <f t="shared" si="11"/>
        <v>7</v>
      </c>
      <c r="B79" s="49" t="s">
        <v>91</v>
      </c>
      <c r="C79" s="14">
        <v>5443.7699999999995</v>
      </c>
      <c r="D79" s="14"/>
      <c r="E79" s="14"/>
      <c r="F79" s="14">
        <v>73.77</v>
      </c>
      <c r="G79" s="15">
        <f t="shared" si="9"/>
        <v>5369.9999999999991</v>
      </c>
      <c r="H79" s="14">
        <v>5443.7699999999995</v>
      </c>
      <c r="I79" s="14"/>
      <c r="J79" s="14"/>
      <c r="K79" s="14">
        <v>13.77</v>
      </c>
      <c r="L79" s="15">
        <f t="shared" si="10"/>
        <v>5429.9999999999991</v>
      </c>
      <c r="M79" s="14">
        <v>73.77</v>
      </c>
      <c r="N79" s="14">
        <v>5443.7699999999995</v>
      </c>
      <c r="O79" s="14"/>
      <c r="P79" s="14"/>
      <c r="Q79" s="14"/>
      <c r="R79" s="14"/>
      <c r="S79" s="14">
        <v>13.77</v>
      </c>
      <c r="T79" s="14"/>
      <c r="U79" s="14"/>
      <c r="V79" s="14"/>
      <c r="W79" s="14"/>
      <c r="X79" s="14"/>
      <c r="Y79" s="14">
        <v>11.31</v>
      </c>
      <c r="Z79" s="14"/>
      <c r="AA79" s="15">
        <f t="shared" si="7"/>
        <v>5520</v>
      </c>
      <c r="AB79" s="15">
        <v>2070</v>
      </c>
      <c r="AC79" s="15">
        <v>3393.76</v>
      </c>
      <c r="AD79" s="15">
        <v>2530.88</v>
      </c>
      <c r="AE79" s="15">
        <v>0</v>
      </c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8"/>
    </row>
    <row r="80" spans="1:63" ht="25.15" customHeight="1" outlineLevel="1" x14ac:dyDescent="0.25">
      <c r="A80" s="12">
        <f t="shared" si="11"/>
        <v>8</v>
      </c>
      <c r="B80" s="50" t="s">
        <v>92</v>
      </c>
      <c r="C80" s="14">
        <v>6685.5</v>
      </c>
      <c r="D80" s="14"/>
      <c r="E80" s="14"/>
      <c r="F80" s="14">
        <v>235.5</v>
      </c>
      <c r="G80" s="15">
        <f t="shared" si="9"/>
        <v>6450</v>
      </c>
      <c r="H80" s="14">
        <v>6685.5</v>
      </c>
      <c r="I80" s="14"/>
      <c r="J80" s="14"/>
      <c r="K80" s="14">
        <v>385.5</v>
      </c>
      <c r="L80" s="15">
        <f t="shared" si="10"/>
        <v>6300</v>
      </c>
      <c r="M80" s="14">
        <v>235.5</v>
      </c>
      <c r="N80" s="14">
        <v>6685.5</v>
      </c>
      <c r="O80" s="14"/>
      <c r="P80" s="14"/>
      <c r="Q80" s="14"/>
      <c r="R80" s="14"/>
      <c r="S80" s="14">
        <v>385.5</v>
      </c>
      <c r="T80" s="14"/>
      <c r="U80" s="14"/>
      <c r="V80" s="14"/>
      <c r="W80" s="14"/>
      <c r="X80" s="14"/>
      <c r="Y80" s="14">
        <v>526.5</v>
      </c>
      <c r="Z80" s="14"/>
      <c r="AA80" s="15">
        <f t="shared" si="7"/>
        <v>6780</v>
      </c>
      <c r="AB80" s="15">
        <v>4860</v>
      </c>
      <c r="AC80" s="15">
        <v>6540.4699999999993</v>
      </c>
      <c r="AD80" s="15">
        <v>6326.3799999999992</v>
      </c>
      <c r="AE80" s="15">
        <v>0</v>
      </c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8"/>
    </row>
    <row r="81" spans="1:63" ht="25.15" customHeight="1" outlineLevel="1" x14ac:dyDescent="0.25">
      <c r="A81" s="12">
        <f t="shared" si="11"/>
        <v>9</v>
      </c>
      <c r="B81" s="50" t="s">
        <v>93</v>
      </c>
      <c r="C81" s="14">
        <v>1916.35</v>
      </c>
      <c r="D81" s="14"/>
      <c r="E81" s="14"/>
      <c r="F81" s="14">
        <v>56.35</v>
      </c>
      <c r="G81" s="15">
        <f t="shared" si="9"/>
        <v>1860</v>
      </c>
      <c r="H81" s="14">
        <v>1916.35</v>
      </c>
      <c r="I81" s="14"/>
      <c r="J81" s="14"/>
      <c r="K81" s="14">
        <v>56.35</v>
      </c>
      <c r="L81" s="15">
        <f t="shared" si="10"/>
        <v>1860</v>
      </c>
      <c r="M81" s="14">
        <v>56.35</v>
      </c>
      <c r="N81" s="14">
        <v>1916.35</v>
      </c>
      <c r="O81" s="14"/>
      <c r="P81" s="14"/>
      <c r="Q81" s="14"/>
      <c r="R81" s="14"/>
      <c r="S81" s="14">
        <v>56.35</v>
      </c>
      <c r="T81" s="14"/>
      <c r="U81" s="14"/>
      <c r="V81" s="14"/>
      <c r="W81" s="14"/>
      <c r="X81" s="14"/>
      <c r="Y81" s="14">
        <v>49.05</v>
      </c>
      <c r="Z81" s="14"/>
      <c r="AA81" s="15">
        <f t="shared" si="7"/>
        <v>1979.9999999999998</v>
      </c>
      <c r="AB81" s="15">
        <v>1259.9999999999998</v>
      </c>
      <c r="AC81" s="15">
        <v>1918.1</v>
      </c>
      <c r="AD81" s="15">
        <v>1557.11</v>
      </c>
      <c r="AE81" s="15">
        <v>0</v>
      </c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8"/>
    </row>
    <row r="82" spans="1:63" s="25" customFormat="1" ht="25.15" customHeight="1" outlineLevel="1" x14ac:dyDescent="0.25">
      <c r="A82" s="21"/>
      <c r="B82" s="46" t="s">
        <v>94</v>
      </c>
      <c r="C82" s="23">
        <v>2765.76</v>
      </c>
      <c r="D82" s="23"/>
      <c r="E82" s="23"/>
      <c r="F82" s="23">
        <v>1855.76</v>
      </c>
      <c r="G82" s="24">
        <f>C82-D82+E82-F82</f>
        <v>910.00000000000023</v>
      </c>
      <c r="H82" s="23">
        <v>2765.76</v>
      </c>
      <c r="I82" s="23"/>
      <c r="J82" s="23"/>
      <c r="K82" s="23">
        <v>2215.7600000000002</v>
      </c>
      <c r="L82" s="24">
        <f>H82+I82+J82-K82</f>
        <v>550</v>
      </c>
      <c r="M82" s="23">
        <v>1855.76</v>
      </c>
      <c r="N82" s="23">
        <v>2765.76</v>
      </c>
      <c r="O82" s="23"/>
      <c r="P82" s="23"/>
      <c r="Q82" s="23"/>
      <c r="R82" s="23"/>
      <c r="S82" s="23">
        <v>2215.7600000000002</v>
      </c>
      <c r="T82" s="23">
        <v>6837.28</v>
      </c>
      <c r="U82" s="23"/>
      <c r="V82" s="23"/>
      <c r="W82" s="23"/>
      <c r="X82" s="23"/>
      <c r="Y82" s="23">
        <v>0</v>
      </c>
      <c r="Z82" s="23"/>
      <c r="AA82" s="24">
        <f>M82+N82-O82+P82+Q82+R82+S82-T82+U82-V82+W82+Z82-X82-Y82</f>
        <v>9.0949470177292824E-13</v>
      </c>
      <c r="AB82" s="24">
        <v>0</v>
      </c>
      <c r="AC82" s="24">
        <v>0</v>
      </c>
      <c r="AD82" s="24">
        <v>0</v>
      </c>
      <c r="AE82" s="24">
        <v>0</v>
      </c>
      <c r="AG82" s="17"/>
      <c r="AH82" s="26"/>
      <c r="AI82" s="26"/>
      <c r="AJ82" s="26"/>
      <c r="AK82" s="26"/>
      <c r="AL82" s="26"/>
      <c r="AM82" s="26"/>
      <c r="AN82" s="17"/>
      <c r="AO82" s="17"/>
      <c r="AP82" s="17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7"/>
    </row>
    <row r="83" spans="1:63" s="31" customFormat="1" ht="15" customHeight="1" x14ac:dyDescent="0.25">
      <c r="A83" s="28" t="s">
        <v>95</v>
      </c>
      <c r="B83" s="29"/>
      <c r="C83" s="30">
        <f t="shared" ref="C83:AA83" si="12">SUM(C73:C82)</f>
        <v>34810.879999999997</v>
      </c>
      <c r="D83" s="30">
        <f t="shared" si="12"/>
        <v>0</v>
      </c>
      <c r="E83" s="30">
        <f t="shared" si="12"/>
        <v>0</v>
      </c>
      <c r="F83" s="30">
        <f t="shared" si="12"/>
        <v>4280.88</v>
      </c>
      <c r="G83" s="30">
        <f t="shared" si="12"/>
        <v>30530</v>
      </c>
      <c r="H83" s="30">
        <f t="shared" si="12"/>
        <v>34810.879999999997</v>
      </c>
      <c r="I83" s="30">
        <f t="shared" si="12"/>
        <v>0</v>
      </c>
      <c r="J83" s="30">
        <f t="shared" si="12"/>
        <v>0</v>
      </c>
      <c r="K83" s="30">
        <f t="shared" si="12"/>
        <v>4615.88</v>
      </c>
      <c r="L83" s="30">
        <f t="shared" si="12"/>
        <v>30195</v>
      </c>
      <c r="M83" s="30">
        <f t="shared" si="12"/>
        <v>4280.88</v>
      </c>
      <c r="N83" s="30">
        <f t="shared" si="12"/>
        <v>34810.879999999997</v>
      </c>
      <c r="O83" s="30">
        <f t="shared" si="12"/>
        <v>0</v>
      </c>
      <c r="P83" s="30">
        <f t="shared" si="12"/>
        <v>0</v>
      </c>
      <c r="Q83" s="30">
        <f t="shared" si="12"/>
        <v>0</v>
      </c>
      <c r="R83" s="30">
        <f t="shared" si="12"/>
        <v>0</v>
      </c>
      <c r="S83" s="30">
        <f t="shared" si="12"/>
        <v>4615.88</v>
      </c>
      <c r="T83" s="30">
        <f t="shared" si="12"/>
        <v>12665.5</v>
      </c>
      <c r="U83" s="30">
        <f t="shared" si="12"/>
        <v>0</v>
      </c>
      <c r="V83" s="30">
        <f t="shared" si="12"/>
        <v>0</v>
      </c>
      <c r="W83" s="30">
        <f t="shared" si="12"/>
        <v>0</v>
      </c>
      <c r="X83" s="30">
        <f t="shared" si="12"/>
        <v>0</v>
      </c>
      <c r="Y83" s="30">
        <f t="shared" si="12"/>
        <v>1022.1399999999999</v>
      </c>
      <c r="Z83" s="30">
        <f t="shared" si="12"/>
        <v>0</v>
      </c>
      <c r="AA83" s="30">
        <f t="shared" si="12"/>
        <v>30020</v>
      </c>
      <c r="AB83" s="30">
        <v>23675</v>
      </c>
      <c r="AC83" s="30">
        <v>37704.479999999996</v>
      </c>
      <c r="AD83" s="30">
        <v>33156.299999999996</v>
      </c>
      <c r="AE83" s="30">
        <v>0</v>
      </c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3"/>
    </row>
    <row r="84" spans="1:63" ht="25.15" customHeight="1" outlineLevel="1" x14ac:dyDescent="0.25">
      <c r="A84" s="12">
        <v>1</v>
      </c>
      <c r="B84" s="51" t="s">
        <v>96</v>
      </c>
      <c r="C84" s="14">
        <v>3104.3</v>
      </c>
      <c r="D84" s="14"/>
      <c r="E84" s="14"/>
      <c r="F84" s="14">
        <v>14.3</v>
      </c>
      <c r="G84" s="15">
        <f t="shared" si="9"/>
        <v>3090</v>
      </c>
      <c r="H84" s="14">
        <v>3104.3</v>
      </c>
      <c r="I84" s="14"/>
      <c r="J84" s="14"/>
      <c r="K84" s="14">
        <v>14.3</v>
      </c>
      <c r="L84" s="15">
        <f t="shared" si="10"/>
        <v>3090</v>
      </c>
      <c r="M84" s="14">
        <v>14.3</v>
      </c>
      <c r="N84" s="14">
        <v>3104.3</v>
      </c>
      <c r="O84" s="14"/>
      <c r="P84" s="14"/>
      <c r="Q84" s="14"/>
      <c r="R84" s="14"/>
      <c r="S84" s="14">
        <v>14.3</v>
      </c>
      <c r="T84" s="14"/>
      <c r="U84" s="14">
        <v>1592.1699999999998</v>
      </c>
      <c r="V84" s="14"/>
      <c r="W84" s="14"/>
      <c r="X84" s="14"/>
      <c r="Y84" s="14">
        <v>7.0000000000000007E-2</v>
      </c>
      <c r="Z84" s="14"/>
      <c r="AA84" s="15">
        <f t="shared" si="7"/>
        <v>4725.0000000000009</v>
      </c>
      <c r="AB84" s="15">
        <v>3000.0000000000005</v>
      </c>
      <c r="AC84" s="15">
        <v>3303.0600000000004</v>
      </c>
      <c r="AD84" s="15">
        <v>2255.3100000000004</v>
      </c>
      <c r="AE84" s="15">
        <v>0</v>
      </c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 t="s">
        <v>97</v>
      </c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8"/>
    </row>
    <row r="85" spans="1:63" ht="25.15" customHeight="1" outlineLevel="1" x14ac:dyDescent="0.25">
      <c r="A85" s="12">
        <f>A84+1</f>
        <v>2</v>
      </c>
      <c r="B85" s="52" t="s">
        <v>98</v>
      </c>
      <c r="C85" s="14">
        <v>3904.4300000000003</v>
      </c>
      <c r="D85" s="14"/>
      <c r="E85" s="14"/>
      <c r="F85" s="14">
        <v>4.43</v>
      </c>
      <c r="G85" s="15">
        <f t="shared" si="9"/>
        <v>3900.0000000000005</v>
      </c>
      <c r="H85" s="14">
        <v>3904.4300000000003</v>
      </c>
      <c r="I85" s="14"/>
      <c r="J85" s="14"/>
      <c r="K85" s="14">
        <v>4.43</v>
      </c>
      <c r="L85" s="15">
        <f t="shared" si="10"/>
        <v>3900.0000000000005</v>
      </c>
      <c r="M85" s="14">
        <v>4.43</v>
      </c>
      <c r="N85" s="14">
        <v>3904.4300000000003</v>
      </c>
      <c r="O85" s="14"/>
      <c r="P85" s="14"/>
      <c r="Q85" s="14"/>
      <c r="R85" s="14"/>
      <c r="S85" s="14">
        <v>4.43</v>
      </c>
      <c r="T85" s="14"/>
      <c r="U85" s="14">
        <v>2015.23</v>
      </c>
      <c r="V85" s="14"/>
      <c r="W85" s="14"/>
      <c r="X85" s="14"/>
      <c r="Y85" s="14">
        <v>3.52</v>
      </c>
      <c r="Z85" s="14"/>
      <c r="AA85" s="15">
        <f t="shared" si="7"/>
        <v>5925</v>
      </c>
      <c r="AB85" s="15">
        <v>5729.9999999999991</v>
      </c>
      <c r="AC85" s="15">
        <v>6854.2099999999991</v>
      </c>
      <c r="AD85" s="15">
        <v>5227.46</v>
      </c>
      <c r="AE85" s="15">
        <v>0</v>
      </c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8"/>
    </row>
    <row r="86" spans="1:63" ht="25.15" customHeight="1" outlineLevel="1" x14ac:dyDescent="0.25">
      <c r="A86" s="12">
        <f t="shared" ref="A86:A95" si="13">A85+1</f>
        <v>3</v>
      </c>
      <c r="B86" s="34" t="s">
        <v>99</v>
      </c>
      <c r="C86" s="14">
        <v>5035.1100000000006</v>
      </c>
      <c r="D86" s="14"/>
      <c r="E86" s="14"/>
      <c r="F86" s="14">
        <v>100.11</v>
      </c>
      <c r="G86" s="15">
        <f t="shared" si="9"/>
        <v>4935.0000000000009</v>
      </c>
      <c r="H86" s="14">
        <v>5035.1100000000006</v>
      </c>
      <c r="I86" s="14"/>
      <c r="J86" s="14"/>
      <c r="K86" s="14">
        <v>10.11</v>
      </c>
      <c r="L86" s="15">
        <f t="shared" si="10"/>
        <v>5025.0000000000009</v>
      </c>
      <c r="M86" s="14">
        <v>100.11</v>
      </c>
      <c r="N86" s="14">
        <v>5035.1100000000006</v>
      </c>
      <c r="O86" s="14"/>
      <c r="P86" s="14"/>
      <c r="Q86" s="14"/>
      <c r="R86" s="14"/>
      <c r="S86" s="14">
        <v>10.11</v>
      </c>
      <c r="T86" s="14"/>
      <c r="U86" s="14">
        <v>2571.85</v>
      </c>
      <c r="V86" s="14"/>
      <c r="W86" s="14"/>
      <c r="X86" s="14"/>
      <c r="Y86" s="14">
        <v>7.18</v>
      </c>
      <c r="Z86" s="14"/>
      <c r="AA86" s="15">
        <f t="shared" si="7"/>
        <v>7710</v>
      </c>
      <c r="AB86" s="15">
        <v>6074.9999999999991</v>
      </c>
      <c r="AC86" s="15">
        <v>7705.6799999999994</v>
      </c>
      <c r="AD86" s="15">
        <v>7507.21</v>
      </c>
      <c r="AE86" s="15">
        <v>0</v>
      </c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8"/>
    </row>
    <row r="87" spans="1:63" ht="25.15" customHeight="1" outlineLevel="1" x14ac:dyDescent="0.25">
      <c r="A87" s="12">
        <f t="shared" si="13"/>
        <v>4</v>
      </c>
      <c r="B87" s="53" t="s">
        <v>100</v>
      </c>
      <c r="C87" s="54"/>
      <c r="D87" s="54"/>
      <c r="E87" s="54"/>
      <c r="F87" s="54"/>
      <c r="G87" s="15">
        <f>C87-D87+E87-F87</f>
        <v>0</v>
      </c>
      <c r="H87" s="54"/>
      <c r="I87" s="54"/>
      <c r="J87" s="54"/>
      <c r="K87" s="54"/>
      <c r="L87" s="15">
        <f>H87+I87+J87-K87</f>
        <v>0</v>
      </c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15">
        <f>M87+N87-O87+P87+Q87+R87+S87-T87+U87-V87+W87+Z87-X87-Y87</f>
        <v>0</v>
      </c>
      <c r="AB87" s="15">
        <v>2445</v>
      </c>
      <c r="AC87" s="15">
        <v>3384.8899999999994</v>
      </c>
      <c r="AD87" s="15">
        <v>2992.1899999999996</v>
      </c>
      <c r="AE87" s="15">
        <v>0</v>
      </c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8"/>
    </row>
    <row r="88" spans="1:63" ht="25.15" customHeight="1" outlineLevel="1" x14ac:dyDescent="0.25">
      <c r="A88" s="12">
        <f t="shared" si="13"/>
        <v>5</v>
      </c>
      <c r="B88" s="55" t="s">
        <v>101</v>
      </c>
      <c r="C88" s="14">
        <v>5751.02</v>
      </c>
      <c r="D88" s="14"/>
      <c r="E88" s="14"/>
      <c r="F88" s="14">
        <v>5121.0200000000004</v>
      </c>
      <c r="G88" s="15">
        <f t="shared" si="9"/>
        <v>630</v>
      </c>
      <c r="H88" s="14">
        <v>5751.02</v>
      </c>
      <c r="I88" s="14"/>
      <c r="J88" s="14"/>
      <c r="K88" s="14">
        <v>4941.0200000000004</v>
      </c>
      <c r="L88" s="15">
        <f t="shared" si="10"/>
        <v>810</v>
      </c>
      <c r="M88" s="14">
        <v>5121.0200000000004</v>
      </c>
      <c r="N88" s="14">
        <v>5751.02</v>
      </c>
      <c r="O88" s="14"/>
      <c r="P88" s="14"/>
      <c r="Q88" s="14"/>
      <c r="R88" s="14"/>
      <c r="S88" s="14">
        <v>4941.0200000000004</v>
      </c>
      <c r="T88" s="14">
        <f>15813.06-1000</f>
        <v>14813.06</v>
      </c>
      <c r="U88" s="14">
        <v>0</v>
      </c>
      <c r="V88" s="14"/>
      <c r="W88" s="14"/>
      <c r="X88" s="14"/>
      <c r="Y88" s="14">
        <v>40</v>
      </c>
      <c r="Z88" s="14"/>
      <c r="AA88" s="15">
        <f t="shared" si="7"/>
        <v>960.00000000000182</v>
      </c>
      <c r="AB88" s="15">
        <v>359.99999999999955</v>
      </c>
      <c r="AC88" s="15">
        <v>4964.8499999999995</v>
      </c>
      <c r="AD88" s="15">
        <v>4760.57</v>
      </c>
      <c r="AE88" s="15">
        <v>0</v>
      </c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8"/>
    </row>
    <row r="89" spans="1:63" ht="25.15" customHeight="1" outlineLevel="1" x14ac:dyDescent="0.25">
      <c r="A89" s="12">
        <f t="shared" si="13"/>
        <v>6</v>
      </c>
      <c r="B89" s="36" t="s">
        <v>102</v>
      </c>
      <c r="C89" s="14">
        <v>3861.6</v>
      </c>
      <c r="D89" s="14"/>
      <c r="E89" s="14"/>
      <c r="F89" s="14">
        <v>6.6</v>
      </c>
      <c r="G89" s="15">
        <f t="shared" si="9"/>
        <v>3855</v>
      </c>
      <c r="H89" s="14">
        <v>3861.6</v>
      </c>
      <c r="I89" s="14"/>
      <c r="J89" s="14"/>
      <c r="K89" s="14">
        <v>36.6</v>
      </c>
      <c r="L89" s="15">
        <f t="shared" si="10"/>
        <v>3825</v>
      </c>
      <c r="M89" s="14">
        <v>6.6</v>
      </c>
      <c r="N89" s="14">
        <v>3861.6</v>
      </c>
      <c r="O89" s="14"/>
      <c r="P89" s="14"/>
      <c r="Q89" s="14"/>
      <c r="R89" s="14"/>
      <c r="S89" s="14">
        <v>36.6</v>
      </c>
      <c r="T89" s="14"/>
      <c r="U89" s="14">
        <v>1959.35</v>
      </c>
      <c r="V89" s="14"/>
      <c r="W89" s="14"/>
      <c r="X89" s="14"/>
      <c r="Y89" s="14">
        <v>149.15</v>
      </c>
      <c r="Z89" s="14"/>
      <c r="AA89" s="15">
        <f t="shared" si="7"/>
        <v>5715</v>
      </c>
      <c r="AB89" s="15">
        <v>4155</v>
      </c>
      <c r="AC89" s="15">
        <v>4273.33</v>
      </c>
      <c r="AD89" s="15">
        <v>4127.5200000000004</v>
      </c>
      <c r="AE89" s="15">
        <v>0</v>
      </c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8"/>
    </row>
    <row r="90" spans="1:63" ht="25.15" customHeight="1" outlineLevel="1" x14ac:dyDescent="0.25">
      <c r="A90" s="12">
        <f t="shared" si="13"/>
        <v>7</v>
      </c>
      <c r="B90" s="51" t="s">
        <v>103</v>
      </c>
      <c r="C90" s="14">
        <v>2234.5300000000002</v>
      </c>
      <c r="D90" s="14"/>
      <c r="E90" s="14"/>
      <c r="F90" s="14">
        <v>14.53</v>
      </c>
      <c r="G90" s="15">
        <f t="shared" si="9"/>
        <v>2220</v>
      </c>
      <c r="H90" s="14">
        <v>2234.5300000000002</v>
      </c>
      <c r="I90" s="14"/>
      <c r="J90" s="14"/>
      <c r="K90" s="14">
        <v>14.53</v>
      </c>
      <c r="L90" s="15">
        <f t="shared" si="10"/>
        <v>2220</v>
      </c>
      <c r="M90" s="14">
        <v>14.53</v>
      </c>
      <c r="N90" s="14">
        <v>2234.5300000000002</v>
      </c>
      <c r="O90" s="14"/>
      <c r="P90" s="14"/>
      <c r="Q90" s="14"/>
      <c r="R90" s="14"/>
      <c r="S90" s="14">
        <v>14.53</v>
      </c>
      <c r="T90" s="14"/>
      <c r="U90" s="14">
        <v>1133.78</v>
      </c>
      <c r="V90" s="14"/>
      <c r="W90" s="14"/>
      <c r="X90" s="14"/>
      <c r="Y90" s="14">
        <v>7.37</v>
      </c>
      <c r="Z90" s="14"/>
      <c r="AA90" s="15">
        <f t="shared" si="7"/>
        <v>3390.0000000000009</v>
      </c>
      <c r="AB90" s="15">
        <v>2280</v>
      </c>
      <c r="AC90" s="15">
        <v>2538.15</v>
      </c>
      <c r="AD90" s="15">
        <v>1757.48</v>
      </c>
      <c r="AE90" s="15">
        <v>0</v>
      </c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8"/>
    </row>
    <row r="91" spans="1:63" ht="25.15" customHeight="1" outlineLevel="1" x14ac:dyDescent="0.25">
      <c r="A91" s="12">
        <f t="shared" si="13"/>
        <v>8</v>
      </c>
      <c r="B91" s="56" t="s">
        <v>104</v>
      </c>
      <c r="C91" s="14">
        <v>2625.03</v>
      </c>
      <c r="D91" s="14"/>
      <c r="E91" s="14"/>
      <c r="F91" s="14">
        <v>15.03</v>
      </c>
      <c r="G91" s="15">
        <f t="shared" si="9"/>
        <v>2610</v>
      </c>
      <c r="H91" s="14">
        <v>2625.03</v>
      </c>
      <c r="I91" s="14"/>
      <c r="J91" s="14"/>
      <c r="K91" s="14">
        <v>15.03</v>
      </c>
      <c r="L91" s="15">
        <f t="shared" si="10"/>
        <v>2610</v>
      </c>
      <c r="M91" s="14">
        <v>15.03</v>
      </c>
      <c r="N91" s="14">
        <v>2625.03</v>
      </c>
      <c r="O91" s="14"/>
      <c r="P91" s="14"/>
      <c r="Q91" s="14"/>
      <c r="R91" s="14"/>
      <c r="S91" s="14">
        <v>15.03</v>
      </c>
      <c r="T91" s="14"/>
      <c r="U91" s="14">
        <v>1331.92</v>
      </c>
      <c r="V91" s="14"/>
      <c r="W91" s="14"/>
      <c r="X91" s="14"/>
      <c r="Y91" s="14">
        <v>57.01</v>
      </c>
      <c r="Z91" s="14"/>
      <c r="AA91" s="15">
        <f t="shared" si="7"/>
        <v>3930.0000000000005</v>
      </c>
      <c r="AB91" s="15">
        <v>2100</v>
      </c>
      <c r="AC91" s="15">
        <v>2705.6</v>
      </c>
      <c r="AD91" s="15">
        <v>2608.13</v>
      </c>
      <c r="AE91" s="15">
        <v>0</v>
      </c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8"/>
    </row>
    <row r="92" spans="1:63" ht="25.15" customHeight="1" outlineLevel="1" x14ac:dyDescent="0.25">
      <c r="A92" s="12">
        <f t="shared" si="13"/>
        <v>9</v>
      </c>
      <c r="B92" s="52" t="s">
        <v>105</v>
      </c>
      <c r="C92" s="14">
        <v>983.84</v>
      </c>
      <c r="D92" s="14"/>
      <c r="E92" s="14"/>
      <c r="F92" s="14">
        <v>8.84</v>
      </c>
      <c r="G92" s="15">
        <f t="shared" si="9"/>
        <v>975</v>
      </c>
      <c r="H92" s="14">
        <v>983.84</v>
      </c>
      <c r="I92" s="14"/>
      <c r="J92" s="14"/>
      <c r="K92" s="14">
        <v>8.84</v>
      </c>
      <c r="L92" s="15">
        <f t="shared" si="10"/>
        <v>975</v>
      </c>
      <c r="M92" s="14">
        <v>8.84</v>
      </c>
      <c r="N92" s="14">
        <v>983.84</v>
      </c>
      <c r="O92" s="14"/>
      <c r="P92" s="14"/>
      <c r="Q92" s="14"/>
      <c r="R92" s="14"/>
      <c r="S92" s="14">
        <v>8.84</v>
      </c>
      <c r="T92" s="14"/>
      <c r="U92" s="14">
        <v>499.2</v>
      </c>
      <c r="V92" s="14"/>
      <c r="W92" s="14"/>
      <c r="X92" s="14"/>
      <c r="Y92" s="14">
        <v>0.72</v>
      </c>
      <c r="Z92" s="14"/>
      <c r="AA92" s="15">
        <f t="shared" si="7"/>
        <v>1500</v>
      </c>
      <c r="AB92" s="15">
        <v>1110</v>
      </c>
      <c r="AC92" s="15">
        <v>1707.1499999999999</v>
      </c>
      <c r="AD92" s="15">
        <v>1362.86</v>
      </c>
      <c r="AE92" s="15">
        <v>0</v>
      </c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8"/>
    </row>
    <row r="93" spans="1:63" ht="25.15" customHeight="1" outlineLevel="1" x14ac:dyDescent="0.25">
      <c r="A93" s="12">
        <f t="shared" si="13"/>
        <v>10</v>
      </c>
      <c r="B93" s="53" t="s">
        <v>106</v>
      </c>
      <c r="C93" s="54"/>
      <c r="D93" s="54"/>
      <c r="E93" s="54"/>
      <c r="F93" s="54"/>
      <c r="G93" s="15">
        <f>C93-D93+E93-F93</f>
        <v>0</v>
      </c>
      <c r="H93" s="54"/>
      <c r="I93" s="54"/>
      <c r="J93" s="54"/>
      <c r="K93" s="54"/>
      <c r="L93" s="15">
        <f>H93+I93+J93-K93</f>
        <v>0</v>
      </c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15">
        <f>M93+N93-O93+P93+Q93+R93+S93-T93+U93-V93+W93+Z93-X93-Y93</f>
        <v>0</v>
      </c>
      <c r="AB93" s="15">
        <v>2655</v>
      </c>
      <c r="AC93" s="15">
        <v>3730.92</v>
      </c>
      <c r="AD93" s="15">
        <v>3700.03</v>
      </c>
      <c r="AE93" s="15">
        <v>0</v>
      </c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8"/>
    </row>
    <row r="94" spans="1:63" ht="25.15" customHeight="1" outlineLevel="1" x14ac:dyDescent="0.25">
      <c r="A94" s="12">
        <f t="shared" si="13"/>
        <v>11</v>
      </c>
      <c r="B94" s="52" t="s">
        <v>107</v>
      </c>
      <c r="C94" s="14">
        <v>2408.08</v>
      </c>
      <c r="D94" s="14"/>
      <c r="E94" s="14"/>
      <c r="F94" s="14">
        <v>8.08</v>
      </c>
      <c r="G94" s="15">
        <f t="shared" si="9"/>
        <v>2400</v>
      </c>
      <c r="H94" s="14">
        <v>2408.08</v>
      </c>
      <c r="I94" s="14"/>
      <c r="J94" s="14"/>
      <c r="K94" s="14">
        <v>98.08</v>
      </c>
      <c r="L94" s="15">
        <f t="shared" si="10"/>
        <v>2310</v>
      </c>
      <c r="M94" s="14">
        <v>8.08</v>
      </c>
      <c r="N94" s="14">
        <v>2408.08</v>
      </c>
      <c r="O94" s="14"/>
      <c r="P94" s="14"/>
      <c r="Q94" s="14"/>
      <c r="R94" s="14"/>
      <c r="S94" s="14">
        <v>98.08</v>
      </c>
      <c r="T94" s="14"/>
      <c r="U94" s="14">
        <v>1221.8399999999999</v>
      </c>
      <c r="V94" s="14"/>
      <c r="W94" s="14"/>
      <c r="X94" s="14"/>
      <c r="Y94" s="14">
        <v>16.079999999999998</v>
      </c>
      <c r="Z94" s="14"/>
      <c r="AA94" s="15">
        <f t="shared" si="7"/>
        <v>3720</v>
      </c>
      <c r="AB94" s="15">
        <v>1980</v>
      </c>
      <c r="AC94" s="15">
        <v>2536.4300000000003</v>
      </c>
      <c r="AD94" s="15">
        <v>2446.5700000000002</v>
      </c>
      <c r="AE94" s="15">
        <v>0</v>
      </c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8"/>
    </row>
    <row r="95" spans="1:63" ht="25.15" customHeight="1" outlineLevel="1" x14ac:dyDescent="0.25">
      <c r="A95" s="12">
        <f t="shared" si="13"/>
        <v>12</v>
      </c>
      <c r="B95" s="34" t="s">
        <v>108</v>
      </c>
      <c r="C95" s="14">
        <v>3189.08</v>
      </c>
      <c r="D95" s="14"/>
      <c r="E95" s="14"/>
      <c r="F95" s="14">
        <v>9.08</v>
      </c>
      <c r="G95" s="15">
        <f t="shared" si="9"/>
        <v>3180</v>
      </c>
      <c r="H95" s="14">
        <v>3189.08</v>
      </c>
      <c r="I95" s="14"/>
      <c r="J95" s="14"/>
      <c r="K95" s="14">
        <v>39.08</v>
      </c>
      <c r="L95" s="15">
        <f t="shared" si="10"/>
        <v>3150</v>
      </c>
      <c r="M95" s="14">
        <v>9.08</v>
      </c>
      <c r="N95" s="14">
        <v>3189.08</v>
      </c>
      <c r="O95" s="14"/>
      <c r="P95" s="14"/>
      <c r="Q95" s="14"/>
      <c r="R95" s="14"/>
      <c r="S95" s="14">
        <v>39.08</v>
      </c>
      <c r="T95" s="14"/>
      <c r="U95" s="14">
        <v>1618.12</v>
      </c>
      <c r="V95" s="14"/>
      <c r="W95" s="14"/>
      <c r="X95" s="14"/>
      <c r="Y95" s="14">
        <v>40.36</v>
      </c>
      <c r="Z95" s="14"/>
      <c r="AA95" s="15">
        <f t="shared" si="7"/>
        <v>4815</v>
      </c>
      <c r="AB95" s="15">
        <v>3420</v>
      </c>
      <c r="AC95" s="15">
        <v>3840.95</v>
      </c>
      <c r="AD95" s="15">
        <v>2700.04</v>
      </c>
      <c r="AE95" s="15">
        <v>0</v>
      </c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8"/>
    </row>
    <row r="96" spans="1:63" s="25" customFormat="1" ht="25.15" customHeight="1" outlineLevel="1" x14ac:dyDescent="0.25">
      <c r="A96" s="12"/>
      <c r="B96" s="22" t="s">
        <v>109</v>
      </c>
      <c r="C96" s="23">
        <v>1713.86</v>
      </c>
      <c r="D96" s="23"/>
      <c r="E96" s="23"/>
      <c r="F96" s="23">
        <v>168.86</v>
      </c>
      <c r="G96" s="24">
        <f>C96-D96+E96-F96</f>
        <v>1545</v>
      </c>
      <c r="H96" s="23">
        <v>1713.86</v>
      </c>
      <c r="I96" s="23"/>
      <c r="J96" s="23"/>
      <c r="K96" s="23">
        <v>123.86</v>
      </c>
      <c r="L96" s="24">
        <f>H96+I96+J96-K96</f>
        <v>1590</v>
      </c>
      <c r="M96" s="23">
        <v>168.86</v>
      </c>
      <c r="N96" s="23">
        <v>1713.86</v>
      </c>
      <c r="O96" s="23"/>
      <c r="P96" s="23"/>
      <c r="Q96" s="23"/>
      <c r="R96" s="23"/>
      <c r="S96" s="23">
        <v>123.86</v>
      </c>
      <c r="T96" s="23"/>
      <c r="U96" s="23">
        <v>869.6</v>
      </c>
      <c r="V96" s="23"/>
      <c r="W96" s="23"/>
      <c r="X96" s="23"/>
      <c r="Y96" s="23">
        <v>1271.18</v>
      </c>
      <c r="Z96" s="23"/>
      <c r="AA96" s="24">
        <f>M96+N96-O96+P96+Q96+R96+S96-T96+U96-V96+W96+Z96-X96-Y96</f>
        <v>1604.9999999999998</v>
      </c>
      <c r="AB96" s="24">
        <v>0</v>
      </c>
      <c r="AC96" s="24">
        <v>0</v>
      </c>
      <c r="AD96" s="24">
        <v>0</v>
      </c>
      <c r="AE96" s="24">
        <v>0</v>
      </c>
      <c r="AG96" s="17"/>
      <c r="AH96" s="26"/>
      <c r="AI96" s="26"/>
      <c r="AJ96" s="26"/>
      <c r="AK96" s="26"/>
      <c r="AL96" s="26"/>
      <c r="AM96" s="26"/>
      <c r="AN96" s="17"/>
      <c r="AO96" s="17"/>
      <c r="AP96" s="17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7"/>
    </row>
    <row r="97" spans="1:63" s="31" customFormat="1" ht="25.15" customHeight="1" thickBot="1" x14ac:dyDescent="0.3">
      <c r="A97" s="57" t="s">
        <v>110</v>
      </c>
      <c r="B97" s="58"/>
      <c r="C97" s="59">
        <f t="shared" ref="C97:AA97" si="14">SUM(C84:C96)</f>
        <v>34810.879999999997</v>
      </c>
      <c r="D97" s="59">
        <f t="shared" si="14"/>
        <v>0</v>
      </c>
      <c r="E97" s="59">
        <f t="shared" si="14"/>
        <v>0</v>
      </c>
      <c r="F97" s="59">
        <f t="shared" si="14"/>
        <v>5470.88</v>
      </c>
      <c r="G97" s="59">
        <f t="shared" si="14"/>
        <v>29340</v>
      </c>
      <c r="H97" s="59">
        <f t="shared" si="14"/>
        <v>34810.879999999997</v>
      </c>
      <c r="I97" s="59">
        <f t="shared" si="14"/>
        <v>0</v>
      </c>
      <c r="J97" s="59">
        <f t="shared" si="14"/>
        <v>0</v>
      </c>
      <c r="K97" s="59">
        <f t="shared" si="14"/>
        <v>5305.88</v>
      </c>
      <c r="L97" s="59">
        <f t="shared" si="14"/>
        <v>29505</v>
      </c>
      <c r="M97" s="59">
        <f t="shared" si="14"/>
        <v>5470.88</v>
      </c>
      <c r="N97" s="59">
        <f t="shared" si="14"/>
        <v>34810.879999999997</v>
      </c>
      <c r="O97" s="59">
        <f t="shared" si="14"/>
        <v>0</v>
      </c>
      <c r="P97" s="59">
        <f t="shared" si="14"/>
        <v>0</v>
      </c>
      <c r="Q97" s="59">
        <f t="shared" si="14"/>
        <v>0</v>
      </c>
      <c r="R97" s="59">
        <f t="shared" si="14"/>
        <v>0</v>
      </c>
      <c r="S97" s="59">
        <f t="shared" si="14"/>
        <v>5305.88</v>
      </c>
      <c r="T97" s="59">
        <f t="shared" si="14"/>
        <v>14813.06</v>
      </c>
      <c r="U97" s="59">
        <f t="shared" si="14"/>
        <v>14813.060000000003</v>
      </c>
      <c r="V97" s="59">
        <f t="shared" si="14"/>
        <v>0</v>
      </c>
      <c r="W97" s="59">
        <f t="shared" si="14"/>
        <v>0</v>
      </c>
      <c r="X97" s="59">
        <f t="shared" si="14"/>
        <v>0</v>
      </c>
      <c r="Y97" s="59">
        <f t="shared" si="14"/>
        <v>1592.64</v>
      </c>
      <c r="Z97" s="59">
        <f t="shared" si="14"/>
        <v>0</v>
      </c>
      <c r="AA97" s="59">
        <f t="shared" si="14"/>
        <v>43995</v>
      </c>
      <c r="AB97" s="59">
        <v>35310</v>
      </c>
      <c r="AC97" s="59">
        <v>47545.219999999994</v>
      </c>
      <c r="AD97" s="59">
        <v>41445.370000000003</v>
      </c>
      <c r="AE97" s="59">
        <v>0</v>
      </c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3"/>
    </row>
    <row r="98" spans="1:63" s="63" customFormat="1" ht="25.15" customHeight="1" thickBot="1" x14ac:dyDescent="0.3">
      <c r="A98" s="60" t="s">
        <v>111</v>
      </c>
      <c r="B98" s="61"/>
      <c r="C98" s="62">
        <f t="shared" ref="C98:AA98" si="15">C97+C83+C72+C48+C42</f>
        <v>2134000</v>
      </c>
      <c r="D98" s="62">
        <f t="shared" si="15"/>
        <v>0</v>
      </c>
      <c r="E98" s="62">
        <f t="shared" si="15"/>
        <v>0</v>
      </c>
      <c r="F98" s="62">
        <f t="shared" si="15"/>
        <v>135551.66999999998</v>
      </c>
      <c r="G98" s="62">
        <f t="shared" si="15"/>
        <v>1998448.33</v>
      </c>
      <c r="H98" s="62">
        <f t="shared" si="15"/>
        <v>2134000</v>
      </c>
      <c r="I98" s="62">
        <f t="shared" si="15"/>
        <v>16899.41</v>
      </c>
      <c r="J98" s="62">
        <f t="shared" si="15"/>
        <v>0</v>
      </c>
      <c r="K98" s="62">
        <f t="shared" si="15"/>
        <v>135107.65000000002</v>
      </c>
      <c r="L98" s="62">
        <f t="shared" si="15"/>
        <v>2015791.7599999998</v>
      </c>
      <c r="M98" s="62">
        <f t="shared" si="15"/>
        <v>135505.82</v>
      </c>
      <c r="N98" s="62">
        <f t="shared" si="15"/>
        <v>2134045.8499999996</v>
      </c>
      <c r="O98" s="62">
        <f t="shared" si="15"/>
        <v>16899.41</v>
      </c>
      <c r="P98" s="62">
        <f t="shared" si="15"/>
        <v>-2317.0500000000002</v>
      </c>
      <c r="Q98" s="62">
        <f t="shared" si="15"/>
        <v>2317.0499999999997</v>
      </c>
      <c r="R98" s="62">
        <f t="shared" si="15"/>
        <v>0</v>
      </c>
      <c r="S98" s="62">
        <f t="shared" si="15"/>
        <v>135107.65000000002</v>
      </c>
      <c r="T98" s="62">
        <f t="shared" si="15"/>
        <v>307409.43</v>
      </c>
      <c r="U98" s="62">
        <f t="shared" si="15"/>
        <v>307409.43000000005</v>
      </c>
      <c r="V98" s="62">
        <f t="shared" si="15"/>
        <v>28381.54</v>
      </c>
      <c r="W98" s="62">
        <f t="shared" si="15"/>
        <v>28381.54</v>
      </c>
      <c r="X98" s="62">
        <f t="shared" si="15"/>
        <v>12052.81</v>
      </c>
      <c r="Y98" s="62">
        <f t="shared" si="15"/>
        <v>53519.270000000004</v>
      </c>
      <c r="Z98" s="62">
        <f t="shared" si="15"/>
        <v>0</v>
      </c>
      <c r="AA98" s="62">
        <f t="shared" si="15"/>
        <v>2322187.83</v>
      </c>
      <c r="AB98" s="62">
        <v>2031414.33</v>
      </c>
      <c r="AC98" s="62">
        <v>2790291.95</v>
      </c>
      <c r="AD98" s="62">
        <v>2505275.0099999998</v>
      </c>
      <c r="AE98" s="62">
        <v>0</v>
      </c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5"/>
    </row>
    <row r="99" spans="1:63" s="74" customFormat="1" ht="18" customHeight="1" x14ac:dyDescent="0.25">
      <c r="A99" s="66" t="s">
        <v>112</v>
      </c>
      <c r="B99" s="67"/>
      <c r="C99" s="68">
        <v>200000</v>
      </c>
      <c r="D99" s="69">
        <f>200000-112000</f>
        <v>88000</v>
      </c>
      <c r="E99" s="69"/>
      <c r="F99" s="69"/>
      <c r="G99" s="15">
        <f>C99-D99</f>
        <v>112000</v>
      </c>
      <c r="H99" s="14">
        <f>88000-28000+147000</f>
        <v>207000</v>
      </c>
      <c r="I99" s="14"/>
      <c r="J99" s="14">
        <f>240000-207000</f>
        <v>33000</v>
      </c>
      <c r="K99" s="14"/>
      <c r="L99" s="15">
        <f>H99+J99</f>
        <v>240000</v>
      </c>
      <c r="M99" s="14"/>
      <c r="N99" s="14"/>
      <c r="O99" s="14"/>
      <c r="P99" s="14"/>
      <c r="Q99" s="14"/>
      <c r="R99" s="14">
        <v>120000</v>
      </c>
      <c r="S99" s="14"/>
      <c r="T99" s="14"/>
      <c r="U99" s="14"/>
      <c r="V99" s="14"/>
      <c r="W99" s="14"/>
      <c r="X99" s="14"/>
      <c r="Y99" s="14">
        <v>0</v>
      </c>
      <c r="Z99" s="16"/>
      <c r="AA99" s="15">
        <f>N99-O99+R99+Z99</f>
        <v>120000</v>
      </c>
      <c r="AB99" s="15">
        <v>0</v>
      </c>
      <c r="AC99" s="15">
        <v>260000</v>
      </c>
      <c r="AD99" s="15">
        <v>400000</v>
      </c>
      <c r="AE99" s="15">
        <v>0</v>
      </c>
      <c r="AF99" s="70"/>
      <c r="AG99" s="71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3"/>
    </row>
    <row r="100" spans="1:63" s="74" customFormat="1" ht="24" customHeight="1" thickBot="1" x14ac:dyDescent="0.3">
      <c r="A100" s="75" t="s">
        <v>113</v>
      </c>
      <c r="B100" s="76"/>
      <c r="C100" s="69">
        <v>48000</v>
      </c>
      <c r="D100" s="69"/>
      <c r="E100" s="69">
        <v>28000</v>
      </c>
      <c r="F100" s="69"/>
      <c r="G100" s="15">
        <f>C100-D100+E100</f>
        <v>76000</v>
      </c>
      <c r="H100" s="16">
        <v>100000</v>
      </c>
      <c r="I100" s="16"/>
      <c r="J100" s="16">
        <v>24000</v>
      </c>
      <c r="K100" s="16"/>
      <c r="L100" s="15">
        <f>H100+J100</f>
        <v>124000</v>
      </c>
      <c r="M100" s="14"/>
      <c r="N100" s="14"/>
      <c r="O100" s="14"/>
      <c r="P100" s="14"/>
      <c r="Q100" s="14"/>
      <c r="R100" s="14">
        <v>70000</v>
      </c>
      <c r="S100" s="14"/>
      <c r="T100" s="14"/>
      <c r="U100" s="14"/>
      <c r="V100" s="14"/>
      <c r="W100" s="14"/>
      <c r="X100" s="14"/>
      <c r="Y100" s="14">
        <v>0</v>
      </c>
      <c r="Z100" s="16">
        <v>2000</v>
      </c>
      <c r="AA100" s="15">
        <f>N100-O100+R100-Z100</f>
        <v>68000</v>
      </c>
      <c r="AB100" s="15">
        <v>236000</v>
      </c>
      <c r="AC100" s="15">
        <v>212000</v>
      </c>
      <c r="AD100" s="15">
        <v>200000</v>
      </c>
      <c r="AE100" s="15">
        <v>0</v>
      </c>
      <c r="AF100" s="77"/>
      <c r="AG100" s="71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3"/>
    </row>
    <row r="101" spans="1:63" s="74" customFormat="1" ht="19.5" customHeight="1" thickBot="1" x14ac:dyDescent="0.3">
      <c r="A101" s="78" t="s">
        <v>114</v>
      </c>
      <c r="B101" s="79"/>
      <c r="C101" s="80">
        <f t="shared" ref="C101:AA101" si="16">SUM(C99:C100)</f>
        <v>248000</v>
      </c>
      <c r="D101" s="80">
        <f t="shared" si="16"/>
        <v>88000</v>
      </c>
      <c r="E101" s="80">
        <f t="shared" si="16"/>
        <v>28000</v>
      </c>
      <c r="F101" s="80">
        <f t="shared" si="16"/>
        <v>0</v>
      </c>
      <c r="G101" s="80">
        <f t="shared" si="16"/>
        <v>188000</v>
      </c>
      <c r="H101" s="80">
        <f t="shared" si="16"/>
        <v>307000</v>
      </c>
      <c r="I101" s="80">
        <f t="shared" si="16"/>
        <v>0</v>
      </c>
      <c r="J101" s="80">
        <f t="shared" si="16"/>
        <v>57000</v>
      </c>
      <c r="K101" s="80">
        <f t="shared" si="16"/>
        <v>0</v>
      </c>
      <c r="L101" s="80">
        <f t="shared" si="16"/>
        <v>364000</v>
      </c>
      <c r="M101" s="80">
        <v>0</v>
      </c>
      <c r="N101" s="80">
        <f t="shared" si="16"/>
        <v>0</v>
      </c>
      <c r="O101" s="80">
        <f t="shared" si="16"/>
        <v>0</v>
      </c>
      <c r="P101" s="80"/>
      <c r="Q101" s="80"/>
      <c r="R101" s="80">
        <f t="shared" si="16"/>
        <v>190000</v>
      </c>
      <c r="S101" s="80">
        <f t="shared" si="16"/>
        <v>0</v>
      </c>
      <c r="T101" s="80">
        <f t="shared" si="16"/>
        <v>0</v>
      </c>
      <c r="U101" s="80">
        <f t="shared" si="16"/>
        <v>0</v>
      </c>
      <c r="V101" s="80">
        <f t="shared" si="16"/>
        <v>0</v>
      </c>
      <c r="W101" s="80">
        <f t="shared" si="16"/>
        <v>0</v>
      </c>
      <c r="X101" s="80">
        <f t="shared" si="16"/>
        <v>0</v>
      </c>
      <c r="Y101" s="80">
        <f t="shared" si="16"/>
        <v>0</v>
      </c>
      <c r="Z101" s="80">
        <f>SUM(Z99:Z100)</f>
        <v>2000</v>
      </c>
      <c r="AA101" s="80">
        <f t="shared" si="16"/>
        <v>188000</v>
      </c>
      <c r="AB101" s="80">
        <v>236000</v>
      </c>
      <c r="AC101" s="80">
        <v>472000</v>
      </c>
      <c r="AD101" s="80">
        <v>600000</v>
      </c>
      <c r="AE101" s="80">
        <v>0</v>
      </c>
      <c r="AF101" s="73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3"/>
    </row>
    <row r="102" spans="1:63" s="31" customFormat="1" ht="21" customHeight="1" x14ac:dyDescent="0.25">
      <c r="A102" s="81" t="s">
        <v>115</v>
      </c>
      <c r="B102" s="82"/>
      <c r="C102" s="68">
        <v>1500</v>
      </c>
      <c r="D102" s="69"/>
      <c r="E102" s="69"/>
      <c r="F102" s="69">
        <f>1500-840</f>
        <v>660</v>
      </c>
      <c r="G102" s="15">
        <f>C102-F102</f>
        <v>840</v>
      </c>
      <c r="H102" s="14">
        <v>1500</v>
      </c>
      <c r="I102" s="14"/>
      <c r="J102" s="14"/>
      <c r="K102" s="14">
        <v>300</v>
      </c>
      <c r="L102" s="15">
        <f>H102+J102-K102</f>
        <v>1200</v>
      </c>
      <c r="M102" s="14">
        <v>660</v>
      </c>
      <c r="N102" s="14">
        <v>1000</v>
      </c>
      <c r="O102" s="14"/>
      <c r="P102" s="14"/>
      <c r="Q102" s="14"/>
      <c r="R102" s="14"/>
      <c r="S102" s="14">
        <v>300</v>
      </c>
      <c r="T102" s="14"/>
      <c r="U102" s="14"/>
      <c r="V102" s="14"/>
      <c r="W102" s="14"/>
      <c r="X102" s="14"/>
      <c r="Y102" s="14">
        <v>660</v>
      </c>
      <c r="Z102" s="14"/>
      <c r="AA102" s="15">
        <f>M102+N102+S102-Y102</f>
        <v>1300</v>
      </c>
      <c r="AB102" s="15">
        <v>680</v>
      </c>
      <c r="AC102" s="15">
        <v>2000</v>
      </c>
      <c r="AD102" s="15">
        <v>0</v>
      </c>
      <c r="AE102" s="15">
        <v>0</v>
      </c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3"/>
    </row>
    <row r="103" spans="1:63" s="31" customFormat="1" ht="21" customHeight="1" x14ac:dyDescent="0.25">
      <c r="A103" s="83" t="s">
        <v>116</v>
      </c>
      <c r="B103" s="84"/>
      <c r="C103" s="85"/>
      <c r="D103" s="85"/>
      <c r="E103" s="85"/>
      <c r="F103" s="85"/>
      <c r="G103" s="15">
        <f>C103-F103</f>
        <v>0</v>
      </c>
      <c r="H103" s="85"/>
      <c r="I103" s="85"/>
      <c r="J103" s="85"/>
      <c r="K103" s="85"/>
      <c r="L103" s="15">
        <f>H103+J103-K103</f>
        <v>0</v>
      </c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15">
        <f>M103+N103+S103-Y103</f>
        <v>0</v>
      </c>
      <c r="AB103" s="15">
        <v>1900</v>
      </c>
      <c r="AC103" s="15">
        <v>2000</v>
      </c>
      <c r="AD103" s="15">
        <v>1080</v>
      </c>
      <c r="AE103" s="15">
        <v>0</v>
      </c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3"/>
    </row>
    <row r="104" spans="1:63" s="31" customFormat="1" ht="21" customHeight="1" thickBot="1" x14ac:dyDescent="0.3">
      <c r="A104" s="83" t="s">
        <v>117</v>
      </c>
      <c r="B104" s="84"/>
      <c r="C104" s="69">
        <v>1500</v>
      </c>
      <c r="D104" s="69"/>
      <c r="E104" s="69"/>
      <c r="F104" s="69">
        <f>1500-1160</f>
        <v>340</v>
      </c>
      <c r="G104" s="15">
        <f>C104-F104</f>
        <v>1160</v>
      </c>
      <c r="H104" s="14">
        <v>1500</v>
      </c>
      <c r="I104" s="14"/>
      <c r="J104" s="14"/>
      <c r="K104" s="14">
        <v>20</v>
      </c>
      <c r="L104" s="15">
        <f>H104+J104-K104</f>
        <v>1480</v>
      </c>
      <c r="M104" s="14">
        <v>340</v>
      </c>
      <c r="N104" s="14">
        <v>2000</v>
      </c>
      <c r="O104" s="14"/>
      <c r="P104" s="14"/>
      <c r="Q104" s="14"/>
      <c r="R104" s="14"/>
      <c r="S104" s="14">
        <v>20</v>
      </c>
      <c r="T104" s="14"/>
      <c r="U104" s="14"/>
      <c r="V104" s="14"/>
      <c r="W104" s="14"/>
      <c r="X104" s="14"/>
      <c r="Y104" s="14">
        <v>400</v>
      </c>
      <c r="Z104" s="14"/>
      <c r="AA104" s="15">
        <f>M104+N104+S104-Y104</f>
        <v>1960</v>
      </c>
      <c r="AB104" s="15">
        <v>2540</v>
      </c>
      <c r="AC104" s="15">
        <v>2920</v>
      </c>
      <c r="AD104" s="15">
        <v>0</v>
      </c>
      <c r="AE104" s="15">
        <v>0</v>
      </c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3"/>
    </row>
    <row r="105" spans="1:63" s="74" customFormat="1" ht="21.75" customHeight="1" thickBot="1" x14ac:dyDescent="0.3">
      <c r="A105" s="78" t="s">
        <v>118</v>
      </c>
      <c r="B105" s="79"/>
      <c r="C105" s="80">
        <f t="shared" ref="C105:AA105" si="17">SUM(C102:C104)</f>
        <v>3000</v>
      </c>
      <c r="D105" s="80">
        <f t="shared" si="17"/>
        <v>0</v>
      </c>
      <c r="E105" s="80">
        <f t="shared" si="17"/>
        <v>0</v>
      </c>
      <c r="F105" s="80">
        <f t="shared" si="17"/>
        <v>1000</v>
      </c>
      <c r="G105" s="80">
        <f t="shared" si="17"/>
        <v>2000</v>
      </c>
      <c r="H105" s="80">
        <f t="shared" si="17"/>
        <v>3000</v>
      </c>
      <c r="I105" s="80">
        <f t="shared" si="17"/>
        <v>0</v>
      </c>
      <c r="J105" s="80">
        <f t="shared" si="17"/>
        <v>0</v>
      </c>
      <c r="K105" s="80">
        <f t="shared" si="17"/>
        <v>320</v>
      </c>
      <c r="L105" s="80">
        <f t="shared" si="17"/>
        <v>2680</v>
      </c>
      <c r="M105" s="80">
        <f t="shared" si="17"/>
        <v>1000</v>
      </c>
      <c r="N105" s="80">
        <f t="shared" si="17"/>
        <v>3000</v>
      </c>
      <c r="O105" s="80">
        <f t="shared" si="17"/>
        <v>0</v>
      </c>
      <c r="P105" s="80">
        <f t="shared" si="17"/>
        <v>0</v>
      </c>
      <c r="Q105" s="80">
        <f t="shared" si="17"/>
        <v>0</v>
      </c>
      <c r="R105" s="80">
        <f t="shared" si="17"/>
        <v>0</v>
      </c>
      <c r="S105" s="80">
        <f t="shared" si="17"/>
        <v>320</v>
      </c>
      <c r="T105" s="80">
        <f t="shared" si="17"/>
        <v>0</v>
      </c>
      <c r="U105" s="80">
        <f t="shared" si="17"/>
        <v>0</v>
      </c>
      <c r="V105" s="80">
        <f t="shared" si="17"/>
        <v>0</v>
      </c>
      <c r="W105" s="80">
        <f t="shared" si="17"/>
        <v>0</v>
      </c>
      <c r="X105" s="80">
        <f t="shared" si="17"/>
        <v>0</v>
      </c>
      <c r="Y105" s="80">
        <f t="shared" si="17"/>
        <v>1060</v>
      </c>
      <c r="Z105" s="80">
        <f t="shared" si="17"/>
        <v>0</v>
      </c>
      <c r="AA105" s="80">
        <f t="shared" si="17"/>
        <v>3260</v>
      </c>
      <c r="AB105" s="80">
        <v>5120</v>
      </c>
      <c r="AC105" s="80">
        <v>6920</v>
      </c>
      <c r="AD105" s="80">
        <v>1080</v>
      </c>
      <c r="AE105" s="80">
        <v>0</v>
      </c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3"/>
    </row>
    <row r="106" spans="1:63" s="89" customFormat="1" ht="25.15" customHeight="1" thickBot="1" x14ac:dyDescent="0.3">
      <c r="A106" s="86" t="s">
        <v>119</v>
      </c>
      <c r="B106" s="87"/>
      <c r="C106" s="88">
        <f t="shared" ref="C106:AA106" si="18">C105+C101+C98</f>
        <v>2385000</v>
      </c>
      <c r="D106" s="88">
        <f t="shared" si="18"/>
        <v>88000</v>
      </c>
      <c r="E106" s="88">
        <f t="shared" si="18"/>
        <v>28000</v>
      </c>
      <c r="F106" s="88">
        <f t="shared" si="18"/>
        <v>136551.66999999998</v>
      </c>
      <c r="G106" s="88">
        <f t="shared" si="18"/>
        <v>2188448.33</v>
      </c>
      <c r="H106" s="88">
        <f t="shared" si="18"/>
        <v>2444000</v>
      </c>
      <c r="I106" s="88">
        <f t="shared" si="18"/>
        <v>16899.41</v>
      </c>
      <c r="J106" s="88">
        <f t="shared" si="18"/>
        <v>57000</v>
      </c>
      <c r="K106" s="88">
        <f t="shared" si="18"/>
        <v>135427.65000000002</v>
      </c>
      <c r="L106" s="88">
        <f t="shared" si="18"/>
        <v>2382471.7599999998</v>
      </c>
      <c r="M106" s="88">
        <f t="shared" si="18"/>
        <v>136505.82</v>
      </c>
      <c r="N106" s="88">
        <f t="shared" si="18"/>
        <v>2137045.8499999996</v>
      </c>
      <c r="O106" s="88">
        <f t="shared" si="18"/>
        <v>16899.41</v>
      </c>
      <c r="P106" s="88">
        <f t="shared" si="18"/>
        <v>-2317.0500000000002</v>
      </c>
      <c r="Q106" s="88">
        <f t="shared" si="18"/>
        <v>2317.0499999999997</v>
      </c>
      <c r="R106" s="88">
        <f t="shared" si="18"/>
        <v>190000</v>
      </c>
      <c r="S106" s="88">
        <f t="shared" si="18"/>
        <v>135427.65000000002</v>
      </c>
      <c r="T106" s="88">
        <f t="shared" si="18"/>
        <v>307409.43</v>
      </c>
      <c r="U106" s="88">
        <f t="shared" si="18"/>
        <v>307409.43000000005</v>
      </c>
      <c r="V106" s="88">
        <f t="shared" si="18"/>
        <v>28381.54</v>
      </c>
      <c r="W106" s="88">
        <f t="shared" si="18"/>
        <v>28381.54</v>
      </c>
      <c r="X106" s="88">
        <f t="shared" si="18"/>
        <v>12052.81</v>
      </c>
      <c r="Y106" s="88">
        <f t="shared" si="18"/>
        <v>54579.270000000004</v>
      </c>
      <c r="Z106" s="88">
        <f t="shared" si="18"/>
        <v>2000</v>
      </c>
      <c r="AA106" s="88">
        <f t="shared" si="18"/>
        <v>2513447.83</v>
      </c>
      <c r="AB106" s="88">
        <f t="shared" ref="AB106:AE106" si="19">AB105+AB101+AB98</f>
        <v>2272534.33</v>
      </c>
      <c r="AC106" s="88">
        <f t="shared" si="19"/>
        <v>3269211.95</v>
      </c>
      <c r="AD106" s="88">
        <f t="shared" si="19"/>
        <v>3106355.01</v>
      </c>
      <c r="AE106" s="88">
        <f t="shared" si="19"/>
        <v>0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1"/>
    </row>
    <row r="107" spans="1:63" x14ac:dyDescent="0.25">
      <c r="A107" s="2"/>
      <c r="B107" s="2"/>
      <c r="C107" s="2"/>
      <c r="D107" s="2"/>
      <c r="E107" s="2"/>
      <c r="F107" s="2"/>
      <c r="G107" s="2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8"/>
    </row>
    <row r="108" spans="1:63" x14ac:dyDescent="0.25">
      <c r="A108" s="2"/>
      <c r="B108" s="2"/>
      <c r="C108" s="2"/>
      <c r="D108" s="2"/>
      <c r="E108" s="2"/>
      <c r="F108" s="2"/>
      <c r="G108" s="2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8"/>
    </row>
    <row r="109" spans="1:63" x14ac:dyDescent="0.25">
      <c r="A109" s="2"/>
      <c r="B109" s="2"/>
      <c r="C109" s="2"/>
      <c r="D109" s="2"/>
      <c r="E109" s="2"/>
      <c r="F109" s="2"/>
      <c r="G109" s="2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8"/>
    </row>
    <row r="110" spans="1:63" x14ac:dyDescent="0.25">
      <c r="A110" s="2"/>
      <c r="B110" s="2"/>
      <c r="C110" s="2"/>
      <c r="D110" s="2"/>
      <c r="E110" s="2"/>
      <c r="F110" s="2"/>
      <c r="G110" s="2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8"/>
    </row>
    <row r="111" spans="1:63" x14ac:dyDescent="0.25">
      <c r="A111" s="2"/>
      <c r="B111" s="2"/>
      <c r="C111" s="2"/>
      <c r="D111" s="2"/>
      <c r="E111" s="2"/>
      <c r="F111" s="2"/>
      <c r="G111" s="2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8"/>
    </row>
    <row r="112" spans="1:63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5" spans="1:7" ht="6" customHeight="1" x14ac:dyDescent="0.25"/>
  </sheetData>
  <mergeCells count="14">
    <mergeCell ref="A105:B105"/>
    <mergeCell ref="A106:B106"/>
    <mergeCell ref="A99:B99"/>
    <mergeCell ref="A100:B100"/>
    <mergeCell ref="A101:B101"/>
    <mergeCell ref="A102:B102"/>
    <mergeCell ref="A103:B103"/>
    <mergeCell ref="A104:B104"/>
    <mergeCell ref="A42:B42"/>
    <mergeCell ref="A48:B48"/>
    <mergeCell ref="A72:B72"/>
    <mergeCell ref="A83:B83"/>
    <mergeCell ref="A97:B97"/>
    <mergeCell ref="A98:B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2019-09-23T13:29:22Z</dcterms:created>
  <dcterms:modified xsi:type="dcterms:W3CDTF">2019-09-23T13:33:27Z</dcterms:modified>
</cp:coreProperties>
</file>